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R:\Financials\Accounting\Regnskap\Perioderegnskap\2021\2021 Q3\Data Sheet\"/>
    </mc:Choice>
  </mc:AlternateContent>
  <xr:revisionPtr revIDLastSave="0" documentId="13_ncr:1_{5C83440F-1EA7-4750-BEC4-7100B1C8463C}" xr6:coauthVersionLast="47" xr6:coauthVersionMax="47" xr10:uidLastSave="{00000000-0000-0000-0000-000000000000}"/>
  <bookViews>
    <workbookView xWindow="30600" yWindow="210" windowWidth="22725" windowHeight="15315" activeTab="3" xr2:uid="{D6BE4B65-9DA2-4693-B7E0-3BDB43BB7320}"/>
  </bookViews>
  <sheets>
    <sheet name="P&amp;L_BS" sheetId="7" r:id="rId1"/>
    <sheet name="Cash flow" sheetId="6" r:id="rId2"/>
    <sheet name="Notes" sheetId="8" r:id="rId3"/>
    <sheet name="APM" sheetId="2" r:id="rId4"/>
  </sheets>
  <definedNames>
    <definedName name="_xlnm._FilterDatabase" localSheetId="2" hidden="1">Notes!#REF!</definedName>
    <definedName name="solver_adj" localSheetId="3" hidden="1">APM!$C$96</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APM!$D$63</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APM!$C$97</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-0.00042600240717</definedName>
    <definedName name="solver_ver" localSheetId="3" hidden="1">3</definedName>
    <definedName name="_xlnm.Print_Area" localSheetId="2">Notes!$A$1:$G$529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6" i="2" l="1"/>
  <c r="B34" i="2"/>
  <c r="B33" i="2"/>
  <c r="B59" i="2"/>
  <c r="B58" i="2"/>
  <c r="B15" i="2" l="1"/>
  <c r="B14" i="2"/>
  <c r="P30" i="7"/>
  <c r="P29" i="7"/>
  <c r="B44" i="2" l="1"/>
  <c r="B50" i="2"/>
  <c r="B23" i="2" l="1"/>
  <c r="E14" i="2"/>
  <c r="B89" i="2"/>
  <c r="C89" i="2"/>
  <c r="D89" i="2"/>
  <c r="B24" i="2" l="1"/>
  <c r="O30" i="7"/>
  <c r="O29" i="7"/>
  <c r="C83" i="2" l="1"/>
  <c r="C77" i="2"/>
  <c r="C71" i="2"/>
  <c r="C70" i="2"/>
  <c r="C69" i="2"/>
  <c r="C58" i="2"/>
  <c r="C50" i="2"/>
  <c r="C44" i="2"/>
  <c r="C43" i="2"/>
  <c r="C24" i="2"/>
  <c r="C14" i="2"/>
  <c r="C34" i="2" l="1"/>
  <c r="C35" i="2"/>
  <c r="C23" i="2"/>
  <c r="C13" i="2"/>
  <c r="T50" i="7" l="1"/>
  <c r="N29" i="7"/>
  <c r="N30" i="7"/>
  <c r="T4" i="7"/>
  <c r="S4" i="7"/>
  <c r="R4" i="7"/>
  <c r="D69" i="2" l="1"/>
  <c r="D58" i="2"/>
  <c r="D44" i="2"/>
  <c r="D43" i="2"/>
  <c r="D14" i="2"/>
  <c r="T42" i="7"/>
  <c r="S42" i="7"/>
  <c r="R42" i="7"/>
  <c r="R32" i="7"/>
  <c r="S16" i="7"/>
  <c r="R43" i="7"/>
  <c r="R44" i="7"/>
  <c r="T33" i="7"/>
  <c r="T34" i="7"/>
  <c r="T35" i="7"/>
  <c r="T36" i="7"/>
  <c r="T37" i="7"/>
  <c r="T38" i="7"/>
  <c r="T39" i="7"/>
  <c r="T43" i="7"/>
  <c r="T44" i="7"/>
  <c r="T45" i="7"/>
  <c r="T46" i="7"/>
  <c r="T47" i="7"/>
  <c r="T48" i="7"/>
  <c r="T51" i="7"/>
  <c r="T52" i="7"/>
  <c r="T53" i="7"/>
  <c r="T54" i="7"/>
  <c r="T55" i="7"/>
  <c r="T56" i="7"/>
  <c r="T32" i="7"/>
  <c r="S50" i="7"/>
  <c r="S43" i="7"/>
  <c r="S32" i="7"/>
  <c r="R33" i="7"/>
  <c r="R34" i="7"/>
  <c r="R35" i="7"/>
  <c r="R36" i="7"/>
  <c r="R37" i="7"/>
  <c r="R38" i="7"/>
  <c r="R39" i="7"/>
  <c r="R45" i="7"/>
  <c r="R46" i="7"/>
  <c r="R47" i="7"/>
  <c r="R48" i="7"/>
  <c r="R50" i="7"/>
  <c r="R51" i="7"/>
  <c r="R52" i="7"/>
  <c r="R53" i="7"/>
  <c r="R54" i="7"/>
  <c r="R55" i="7"/>
  <c r="R56" i="7"/>
  <c r="T5" i="7"/>
  <c r="T6" i="7"/>
  <c r="T8" i="7"/>
  <c r="T9" i="7"/>
  <c r="T10" i="7"/>
  <c r="T12" i="7"/>
  <c r="T13" i="7"/>
  <c r="T15" i="7"/>
  <c r="T16" i="7"/>
  <c r="T17" i="7"/>
  <c r="T19" i="7"/>
  <c r="T20" i="7"/>
  <c r="T21" i="7"/>
  <c r="T22" i="7"/>
  <c r="T23" i="7"/>
  <c r="T24" i="7"/>
  <c r="T25" i="7"/>
  <c r="S5" i="7"/>
  <c r="S6" i="7"/>
  <c r="S8" i="7"/>
  <c r="S9" i="7"/>
  <c r="S10" i="7"/>
  <c r="S12" i="7"/>
  <c r="S13" i="7"/>
  <c r="S15" i="7"/>
  <c r="S17" i="7"/>
  <c r="S19" i="7"/>
  <c r="S20" i="7"/>
  <c r="S21" i="7"/>
  <c r="S22" i="7"/>
  <c r="S23" i="7"/>
  <c r="S24" i="7"/>
  <c r="S25" i="7"/>
  <c r="R5" i="7"/>
  <c r="R6" i="7"/>
  <c r="R8" i="7"/>
  <c r="R9" i="7"/>
  <c r="R10" i="7"/>
  <c r="R12" i="7"/>
  <c r="R13" i="7"/>
  <c r="R15" i="7"/>
  <c r="R16" i="7"/>
  <c r="R17" i="7"/>
  <c r="R19" i="7"/>
  <c r="R20" i="7"/>
  <c r="R21" i="7"/>
  <c r="R22" i="7"/>
  <c r="R23" i="7"/>
  <c r="R24" i="7"/>
  <c r="R25" i="7"/>
  <c r="F14" i="2" l="1"/>
  <c r="B77" i="2" l="1"/>
  <c r="D77" i="2"/>
  <c r="E34" i="2" l="1"/>
  <c r="E24" i="2"/>
  <c r="E23" i="2"/>
  <c r="E35" i="2" l="1"/>
  <c r="B69" i="2"/>
  <c r="D13" i="2" l="1"/>
  <c r="B70" i="2" l="1"/>
  <c r="B71" i="2"/>
  <c r="D71" i="2" l="1"/>
  <c r="D70" i="2"/>
  <c r="D83" i="2"/>
  <c r="B83" i="2"/>
  <c r="D97" i="2" l="1"/>
  <c r="D50" i="2" l="1"/>
  <c r="B35" i="2" l="1"/>
  <c r="F13" i="2" l="1"/>
  <c r="F23" i="2" l="1"/>
  <c r="F24" i="2"/>
  <c r="S33" i="7" l="1"/>
  <c r="S34" i="7"/>
  <c r="S35" i="7"/>
  <c r="S36" i="7"/>
  <c r="S37" i="7"/>
  <c r="S38" i="7"/>
  <c r="S39" i="7"/>
  <c r="S44" i="7"/>
  <c r="S45" i="7"/>
  <c r="S46" i="7"/>
  <c r="S47" i="7"/>
  <c r="S48" i="7"/>
  <c r="S51" i="7"/>
  <c r="S52" i="7"/>
  <c r="S53" i="7"/>
  <c r="S54" i="7"/>
  <c r="S55" i="7"/>
  <c r="S56" i="7"/>
  <c r="D35" i="2" l="1"/>
  <c r="F35" i="2"/>
  <c r="D34" i="2" l="1"/>
  <c r="F34" i="2"/>
  <c r="D23" i="2" l="1"/>
  <c r="D24" i="2"/>
  <c r="C97" i="2" l="1"/>
  <c r="B97" i="2" l="1"/>
</calcChain>
</file>

<file path=xl/sharedStrings.xml><?xml version="1.0" encoding="utf-8"?>
<sst xmlns="http://schemas.openxmlformats.org/spreadsheetml/2006/main" count="955" uniqueCount="345">
  <si>
    <t>Full year</t>
  </si>
  <si>
    <t>Q3</t>
  </si>
  <si>
    <t>Q2</t>
  </si>
  <si>
    <t xml:space="preserve"> </t>
  </si>
  <si>
    <t>Return on equity (ROE)</t>
  </si>
  <si>
    <t>ROE annualised</t>
  </si>
  <si>
    <t>Profit after tax</t>
  </si>
  <si>
    <t>Komplett Bank ASA</t>
  </si>
  <si>
    <t>Total operating expenses</t>
  </si>
  <si>
    <t>Total operating income</t>
  </si>
  <si>
    <t>Cost income ratio</t>
  </si>
  <si>
    <r>
      <t>Marketin</t>
    </r>
    <r>
      <rPr>
        <sz val="10"/>
        <color theme="1"/>
        <rFont val="Calibri"/>
        <family val="2"/>
        <scheme val="minor"/>
      </rPr>
      <t>g expenses</t>
    </r>
  </si>
  <si>
    <t>Average outstanding shares</t>
  </si>
  <si>
    <t>Cost / Income ratio (C/I)</t>
  </si>
  <si>
    <t>Earnings per share (EPS)</t>
  </si>
  <si>
    <t>Interest on hybrid capital after tax</t>
  </si>
  <si>
    <t>Adjusted profit after tax</t>
  </si>
  <si>
    <t>Average total equity - AT1 capital</t>
  </si>
  <si>
    <t>Losses on loans</t>
  </si>
  <si>
    <t>Average net loans</t>
  </si>
  <si>
    <t>Quarter</t>
  </si>
  <si>
    <t>Notes</t>
  </si>
  <si>
    <t>Note 1 - General accounting principles</t>
  </si>
  <si>
    <t>Note 2 - Loans to customers</t>
  </si>
  <si>
    <t>Loans to customers</t>
  </si>
  <si>
    <t>Amounts in NOK million</t>
  </si>
  <si>
    <t>Gross lending</t>
  </si>
  <si>
    <t/>
  </si>
  <si>
    <t>Impairment of loans to customers</t>
  </si>
  <si>
    <t>Net loans to customers</t>
  </si>
  <si>
    <t>Net defaulted loans</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</si>
  <si>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</si>
  <si>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</si>
  <si>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</si>
  <si>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</si>
  <si>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</si>
  <si>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</si>
  <si>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</si>
  <si>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</si>
  <si>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</si>
  <si>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</si>
  <si>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</si>
  <si>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</si>
  <si>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Other changes</t>
  </si>
  <si>
    <t>Information on products and geographical distribution</t>
  </si>
  <si>
    <t>Interest income</t>
  </si>
  <si>
    <t>Income commissions and fees</t>
  </si>
  <si>
    <t>Note 3 - Regulatory capital</t>
  </si>
  <si>
    <t>Share capital</t>
  </si>
  <si>
    <t>Share premium</t>
  </si>
  <si>
    <t>Phase-in effects of IFRS 9</t>
  </si>
  <si>
    <t>Deductions:</t>
  </si>
  <si>
    <t>Deferred tax assets and other intangible assets and deductions</t>
  </si>
  <si>
    <t>Common equity Tier 1 including phase-in impact of IFRS 9</t>
  </si>
  <si>
    <t>Common equity Tier 1 excluding phase-in impact of IFRS 9</t>
  </si>
  <si>
    <t>Additional Tier 1 capital</t>
  </si>
  <si>
    <t>Core capital including phase-in impact of IFRS 9</t>
  </si>
  <si>
    <t>Core capital excluding phase-in impact of IFRS 9</t>
  </si>
  <si>
    <t>Subordinated loans (Tier 2)</t>
  </si>
  <si>
    <t>Total capital including phase-in impact of IFRS 9</t>
  </si>
  <si>
    <t>Total capital excluding phase-in impact of IFRS 9</t>
  </si>
  <si>
    <t>Calculation basis</t>
  </si>
  <si>
    <t>Loans and deposits with credit institutions</t>
  </si>
  <si>
    <t>Loans to customers and IFRS 9 phase-in effects</t>
  </si>
  <si>
    <t>Certificates and bonds</t>
  </si>
  <si>
    <t>Other assets</t>
  </si>
  <si>
    <t>Calculation basis credit risk</t>
  </si>
  <si>
    <t>Calculation basis operational risk</t>
  </si>
  <si>
    <t>Total calculation basis including phase-in impact of IFRS 9</t>
  </si>
  <si>
    <t>Total calculation basis excluding phase-in impact of IFRS 9</t>
  </si>
  <si>
    <t>Common equity tier 1 (%)</t>
  </si>
  <si>
    <t>Core capital (%)</t>
  </si>
  <si>
    <t>Total capital (%)</t>
  </si>
  <si>
    <t>Capital ratios excluding phase-in impact of IFRS 9</t>
  </si>
  <si>
    <t>Financial instruments at fair value</t>
  </si>
  <si>
    <t>Certificates and bonds - level 1</t>
  </si>
  <si>
    <t>Certificates and bonds - level 2</t>
  </si>
  <si>
    <t>Total financial instruments at fair value</t>
  </si>
  <si>
    <t>Financial instruments at amortized cost</t>
  </si>
  <si>
    <t xml:space="preserve">Financial instruments at amortized cost are valued at originally determined cash flows, adjusted for any impairment losses. </t>
  </si>
  <si>
    <t>Other receivables</t>
  </si>
  <si>
    <t>Deposits from and debt to customers</t>
  </si>
  <si>
    <t>Other debt</t>
  </si>
  <si>
    <t>Subordinated loans</t>
  </si>
  <si>
    <t>Total subordinated loans</t>
  </si>
  <si>
    <t>Payables to suppliers</t>
  </si>
  <si>
    <t>Social security tax</t>
  </si>
  <si>
    <t>Other liabilities</t>
  </si>
  <si>
    <t>Interest income from loans to customers</t>
  </si>
  <si>
    <t>Interest income from loans and deposits with credit institutions</t>
  </si>
  <si>
    <t>Interest from certificates and bonds</t>
  </si>
  <si>
    <t>Total interest income</t>
  </si>
  <si>
    <t>Other interest expenses</t>
  </si>
  <si>
    <t>Total interest expenses</t>
  </si>
  <si>
    <t>Net interest income</t>
  </si>
  <si>
    <t>Insurance services</t>
  </si>
  <si>
    <t>Other fees and commissions and bank services income</t>
  </si>
  <si>
    <t>Total income commissions and fees</t>
  </si>
  <si>
    <t>Other expenses comissions and fees</t>
  </si>
  <si>
    <t>Total expenses commissions and fees</t>
  </si>
  <si>
    <t>Net commissions and fees</t>
  </si>
  <si>
    <t>Direct marketing expenses</t>
  </si>
  <si>
    <t>IT-expenses</t>
  </si>
  <si>
    <t>Other general administrative expenses</t>
  </si>
  <si>
    <t>Total general administrative expenses</t>
  </si>
  <si>
    <t>External audit and related services</t>
  </si>
  <si>
    <t>Other consultants</t>
  </si>
  <si>
    <t>Insurance</t>
  </si>
  <si>
    <t>Other</t>
  </si>
  <si>
    <t>Total other operating expenses</t>
  </si>
  <si>
    <t>Fixtures and fittings</t>
  </si>
  <si>
    <t>Office machines</t>
  </si>
  <si>
    <t>Intangible assets</t>
  </si>
  <si>
    <t>Right-of-use assets</t>
  </si>
  <si>
    <t>Cost income ratio ex. marketing</t>
  </si>
  <si>
    <t>n/a</t>
  </si>
  <si>
    <t>Loan loss ratio  (LLR)</t>
  </si>
  <si>
    <t xml:space="preserve"> Amounts in NOK million</t>
  </si>
  <si>
    <t>Cash flow from operating activities</t>
  </si>
  <si>
    <t>Pre-tax operating profit</t>
  </si>
  <si>
    <t>Taxes paid</t>
  </si>
  <si>
    <t>Ordinary depreciation</t>
  </si>
  <si>
    <t>Change in impairments on loans to customers</t>
  </si>
  <si>
    <t>Change in loans to customers</t>
  </si>
  <si>
    <t>Effects of currency on loans to customers in the period</t>
  </si>
  <si>
    <t>Change in deposits from and debt to customers</t>
  </si>
  <si>
    <t>Effects of currency on deposits from and debt to customers in the period</t>
  </si>
  <si>
    <t>Change in certificates and bonds</t>
  </si>
  <si>
    <t>Change in accruals</t>
  </si>
  <si>
    <t>Net cash flow from operating activities</t>
  </si>
  <si>
    <t>Cash flows from investing activities</t>
  </si>
  <si>
    <t>Net Investments/sale of fixed assets</t>
  </si>
  <si>
    <t>Net Investments/sale of intangible assets</t>
  </si>
  <si>
    <t>Net cash flow used in investing activities</t>
  </si>
  <si>
    <t>Cash flows from financing activities</t>
  </si>
  <si>
    <t>Paid-in equity</t>
  </si>
  <si>
    <t>Net cash flow from financing activities</t>
  </si>
  <si>
    <t>Net cash flow for the period</t>
  </si>
  <si>
    <t>Cash and cash equivalents at the start of the period</t>
  </si>
  <si>
    <t>Effects of currency on loans and deposits with credit institutions in the period</t>
  </si>
  <si>
    <t>Cash and cash equivalents at the end of the period</t>
  </si>
  <si>
    <t xml:space="preserve">n/a </t>
  </si>
  <si>
    <t>Q1</t>
  </si>
  <si>
    <t>Q4</t>
  </si>
  <si>
    <t>Interest expenses</t>
  </si>
  <si>
    <t>Expenses commissions and fees</t>
  </si>
  <si>
    <t>Net gains / losses (-) on certificates and bonds, and currency</t>
  </si>
  <si>
    <t>Total income</t>
  </si>
  <si>
    <t>Salary and other personnel expenses</t>
  </si>
  <si>
    <t>General administrative expenses</t>
  </si>
  <si>
    <t>Total salary and admin. expenses</t>
  </si>
  <si>
    <t>Other expenses</t>
  </si>
  <si>
    <t>Total operating expenses excl. lossses on loans</t>
  </si>
  <si>
    <t>Tax expenses</t>
  </si>
  <si>
    <t>Assets</t>
  </si>
  <si>
    <t>Other intangible assets</t>
  </si>
  <si>
    <t>Deferred tax assets</t>
  </si>
  <si>
    <t>Fixed assets</t>
  </si>
  <si>
    <t>Total assets</t>
  </si>
  <si>
    <t>Equity and liabilities</t>
  </si>
  <si>
    <t>Senior unsecured bond</t>
  </si>
  <si>
    <t>Deferred tax</t>
  </si>
  <si>
    <t>Tax payable</t>
  </si>
  <si>
    <t>Total liabilities</t>
  </si>
  <si>
    <t>Share premium reserve</t>
  </si>
  <si>
    <t>Other paid-in equity</t>
  </si>
  <si>
    <t>Retained earnings</t>
  </si>
  <si>
    <t>Total equity</t>
  </si>
  <si>
    <t>Total equity and liabilities</t>
  </si>
  <si>
    <t xml:space="preserve">Earnings per share </t>
  </si>
  <si>
    <t>Capital ratios including phase-in impact of IFRS 9</t>
  </si>
  <si>
    <t>Financial instruments</t>
  </si>
  <si>
    <t>Total financial assets measured at amortised cost</t>
  </si>
  <si>
    <t>Total financial liabilities measured at amortised cost</t>
  </si>
  <si>
    <t>Related parties</t>
  </si>
  <si>
    <t>Subsequent events</t>
  </si>
  <si>
    <t>Loan loss ratio annualised</t>
  </si>
  <si>
    <t>Impairment of loans</t>
  </si>
  <si>
    <t>Gross defaulted loans *</t>
  </si>
  <si>
    <t>Impairment of loans (stage 3)</t>
  </si>
  <si>
    <t>Exchange rate movements</t>
  </si>
  <si>
    <t>Macroeconomic model changes</t>
  </si>
  <si>
    <t>Note</t>
  </si>
  <si>
    <t>Increased expected credit loss</t>
  </si>
  <si>
    <t>Decreased expected credit loss</t>
  </si>
  <si>
    <t>Total capital</t>
  </si>
  <si>
    <t>Other equity</t>
  </si>
  <si>
    <t>Adjustment for AML fee</t>
  </si>
  <si>
    <t>Deposit coverage</t>
  </si>
  <si>
    <t>Net interest margin</t>
  </si>
  <si>
    <t>Interest bearing assets average</t>
  </si>
  <si>
    <t>Credit card loan yield</t>
  </si>
  <si>
    <t>Loan yield</t>
  </si>
  <si>
    <t xml:space="preserve">Diluted earnings per share </t>
  </si>
  <si>
    <t>Avarage number of outstanding shares, options and warrants</t>
  </si>
  <si>
    <t>Deposits yield</t>
  </si>
  <si>
    <t>Liquidity yield</t>
  </si>
  <si>
    <t>Average deposits</t>
  </si>
  <si>
    <t>Interest income from certificates and bonds</t>
  </si>
  <si>
    <t>Net gains / losses on certificates and bonds</t>
  </si>
  <si>
    <t>Average liquidity portfolio</t>
  </si>
  <si>
    <t>Interest expense from deposits</t>
  </si>
  <si>
    <t>Defaulted loans</t>
  </si>
  <si>
    <t>Net Loans</t>
  </si>
  <si>
    <t>Impairment</t>
  </si>
  <si>
    <t xml:space="preserve">Reconciliation of gross lending to customers </t>
  </si>
  <si>
    <t>Gross loans 01.01.2020</t>
  </si>
  <si>
    <t>Reconciliation of impairment of loans</t>
  </si>
  <si>
    <t xml:space="preserve">New financial assets originated </t>
  </si>
  <si>
    <t xml:space="preserve">Assets derecognized </t>
  </si>
  <si>
    <t>Impairment 01.01.2020</t>
  </si>
  <si>
    <t>Capital excluding phase-in impacts of IFRS 9</t>
  </si>
  <si>
    <t>Note 4 - Financial instruments</t>
  </si>
  <si>
    <t>Other debt (note 6)</t>
  </si>
  <si>
    <t>Subordinated loans (note 5)</t>
  </si>
  <si>
    <t>Note 5 - Subordinated loan</t>
  </si>
  <si>
    <t>Note 6 - Specification of other debt</t>
  </si>
  <si>
    <t>Total other debt</t>
  </si>
  <si>
    <t>Note 8 - Net interest income</t>
  </si>
  <si>
    <t>Note 9 - Net commissions and fees</t>
  </si>
  <si>
    <t>Note 10 - General administrative expenses</t>
  </si>
  <si>
    <t>Note 11 - Other operating expenses</t>
  </si>
  <si>
    <t>Other operating expenses</t>
  </si>
  <si>
    <t>Note 7- Intangible assets and fixed asssets</t>
  </si>
  <si>
    <t xml:space="preserve">
Amounts in NOK million</t>
  </si>
  <si>
    <t>Additions</t>
  </si>
  <si>
    <t>Historical cost 01.01.2020</t>
  </si>
  <si>
    <t>Depreciations 01.01.2020</t>
  </si>
  <si>
    <t>Note 12 - Related parties</t>
  </si>
  <si>
    <t>Income</t>
  </si>
  <si>
    <t>Condensed statement of the cashflow position</t>
  </si>
  <si>
    <t>2, 4</t>
  </si>
  <si>
    <t>Net receipts from issue of AT1 capital</t>
  </si>
  <si>
    <t>Payment to AT1 capital investors</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</si>
  <si>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</si>
  <si>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</si>
  <si>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</si>
  <si>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</si>
  <si>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</si>
  <si>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</si>
  <si>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</si>
  <si>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</si>
  <si>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</si>
  <si>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</si>
  <si>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</si>
  <si>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ROE ex. AML fee annualised and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</si>
  <si>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</si>
  <si>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</si>
  <si>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</si>
  <si>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</si>
  <si>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</si>
  <si>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31.12.2020</t>
  </si>
  <si>
    <t>Net loans 31.12.2020</t>
  </si>
  <si>
    <t>Impairment 31.12.2020</t>
  </si>
  <si>
    <t>Gross loans 31.12.2020</t>
  </si>
  <si>
    <t>Historical cost 31.12.2020</t>
  </si>
  <si>
    <t>Accumulated depreciations 31.12.2020</t>
  </si>
  <si>
    <t>Book value 31.12.2020</t>
  </si>
  <si>
    <t>Sales commisions to agents</t>
  </si>
  <si>
    <t>Provisions to other bank connections</t>
  </si>
  <si>
    <t>Change</t>
  </si>
  <si>
    <t>Net receipts from AT2 capital</t>
  </si>
  <si>
    <t>Consumer loans</t>
  </si>
  <si>
    <t>Credit cards</t>
  </si>
  <si>
    <t>POS Finance</t>
  </si>
  <si>
    <t>Not allocated to product</t>
  </si>
  <si>
    <t>Norway</t>
  </si>
  <si>
    <t>Finland</t>
  </si>
  <si>
    <t>Sweden</t>
  </si>
  <si>
    <t>NO/FI/SE</t>
  </si>
  <si>
    <t>NO/SE</t>
  </si>
  <si>
    <t>Income 2020</t>
  </si>
  <si>
    <t>Gross loans 01.01.2021</t>
  </si>
  <si>
    <t>Of which related to "Lazy payers"</t>
  </si>
  <si>
    <t>Impairment 01.01.2021</t>
  </si>
  <si>
    <t>Other equity not included in core capital (Foreseeable dividends)</t>
  </si>
  <si>
    <t>Covered bonds</t>
  </si>
  <si>
    <t>Institutions</t>
  </si>
  <si>
    <t xml:space="preserve">Subordinated loan - ISIN NO0010757768 </t>
  </si>
  <si>
    <t>Subordinated loan - ISIN NO0010941131</t>
  </si>
  <si>
    <t>3 months NIBOR + 5.0 %. First call was in February 2021 on ISIN NO0010757768</t>
  </si>
  <si>
    <t>Historical cost 01.01.2021</t>
  </si>
  <si>
    <t>Depreciations 01.01.2021</t>
  </si>
  <si>
    <t>Note 13 - Leasing agreements</t>
  </si>
  <si>
    <t>Note 14- Contingent liabilities</t>
  </si>
  <si>
    <t>Note 16 - Subsequent events</t>
  </si>
  <si>
    <t>Note 15- Restated financial figures for comparison purposes</t>
  </si>
  <si>
    <t>The subordinated loan was refinanced on February 23, 2021 with same conditions as the existing subordinated loan.</t>
  </si>
  <si>
    <t>Q2 2021</t>
  </si>
  <si>
    <t>Paid-out dividend</t>
  </si>
  <si>
    <t>Income YTD 2021</t>
  </si>
  <si>
    <t>Income YTD 2020</t>
  </si>
  <si>
    <t>Impairment 30.06.2021</t>
  </si>
  <si>
    <t>Impairment 30.06.2020</t>
  </si>
  <si>
    <t>Gross loans 30.06.2021</t>
  </si>
  <si>
    <t>Gross loans 30.06.2020</t>
  </si>
  <si>
    <t>YTD 2021</t>
  </si>
  <si>
    <t>YTD 2020</t>
  </si>
  <si>
    <t>Interest expense deposits from and debt to customers</t>
  </si>
  <si>
    <t xml:space="preserve">Interest expense subordinated loan (Tier 2) </t>
  </si>
  <si>
    <t>Komplett Bank is leasing premises for Vollsveien 2A and 2B at Lysaker, Norway. The agreement expires 31.12.2023, and the annual rent totals NOK 4.5 million excluding VAT. The Bank has no other significant leasing agreements.</t>
  </si>
  <si>
    <t xml:space="preserve">The Bank changed their accounting practices of sales commission to agents and establishment fees in Q4 2020. Sales commissions to agents were previously booked against expenses commission, and fees and establishment fees against income commission and fees. From Q4 2020 both are booked against interest income. The following table illustrates the changes in the comparable numbers in Q2 2020 from original report for the second quarter in 2020. The total income is not affected by these changes. </t>
  </si>
  <si>
    <t>Financial instruments at fair value are measured at different levels:
Level 1 
Financial instruments in level 1 are determined based on quoted prices in active markets for identical financial instruments available on the balance sheet date.
Level 2
Financial instruments in level 2 are determined based on inputs other than quoted prices, but where prices are observable either directly or indirectly. These include quoted prices in markets that are not active.
Level 3
When valuation can not be determined in level 1 or 2, valuation methods based on non-observable market data are used.</t>
  </si>
  <si>
    <t>Q3 2020</t>
  </si>
  <si>
    <t>Q3 2021</t>
  </si>
  <si>
    <t>30.09.2021</t>
  </si>
  <si>
    <t>30.09.2020</t>
  </si>
  <si>
    <t>Income Q3 2021</t>
  </si>
  <si>
    <t>Income Q3 2020</t>
  </si>
  <si>
    <t>Net loans 30.09.2021</t>
  </si>
  <si>
    <t>Net loans 30.09.2020</t>
  </si>
  <si>
    <t>Impairment 30.09.2021</t>
  </si>
  <si>
    <t>Impairment 30.09.2020</t>
  </si>
  <si>
    <t>Gross loans 30.09.2021</t>
  </si>
  <si>
    <t>Gross loans 30.09.2020</t>
  </si>
  <si>
    <t>YTD  2021</t>
  </si>
  <si>
    <t>+/- Change in stage 3 impairment of loans in the period</t>
  </si>
  <si>
    <t>+/- Change in impairment on stage 1 and 2 of loans to customers in the period</t>
  </si>
  <si>
    <t>Realized losses and effects of portfolio sales in the period</t>
  </si>
  <si>
    <t>LCR (Liquidity Coverage Ratio) is 517 % and NSFR (Net stable funding ratio) is 174 % as of 30.09.2021</t>
  </si>
  <si>
    <t>Historical cost 01.07.2021</t>
  </si>
  <si>
    <t>Historical cost 30.09.2021</t>
  </si>
  <si>
    <t>Depreciations 01.07.2021</t>
  </si>
  <si>
    <t>Accumulated depreciations 30.09.2021</t>
  </si>
  <si>
    <t>Book value 30.09.2021</t>
  </si>
  <si>
    <t>Historical cost 01.07.2020</t>
  </si>
  <si>
    <t>Historical cost 30.09.2020</t>
  </si>
  <si>
    <t>Depreciations 01.07.2020</t>
  </si>
  <si>
    <t>Accumulated depreciations 30.09.2020</t>
  </si>
  <si>
    <t>Book value 30.09.2020</t>
  </si>
  <si>
    <t>Disposals</t>
  </si>
  <si>
    <t>Q3 2020 original</t>
  </si>
  <si>
    <t>YTD 2020 original</t>
  </si>
  <si>
    <t xml:space="preserve">The condensed interim financial statements have been prepared in accordance with IAS 34, Interim
Financial Reporting.
All numbers in this report are in NOK 1,000,000 unless otherwise specified.
</t>
  </si>
  <si>
    <t xml:space="preserve">The Bank is applying forward looking elements for its credit loss model. The overall losses are adjusted by considering a certain set of macro-economic variables. The credit losses are adjusted on a portfolio basis and are based on the expected development of the economies in the countries in which the Bank is offering loans. The macro-economic variables are not utilised to transfer loans among the various stages. 
The Bank is applying several estimates and factors summed up in three sets of indicators to the expected credit loss models for the respective countries: 1) the expected development in the unemployment rate, 2) the growth in the gross domestic product and 3) the short-term interest rate level. The expected credit loss model employs forecasted data for the years 2021-2023, which corresponds to the expected lifetime of the Bank’s loan portfolio. The forecasted data are based on macro-economic indicators sourced from a specialised provider.
The Bank applies three scenarios when considering the macro-economic adjustment: a positive outlook, a neutral outlook and a negative outlook. The Bank calculates and assigns a probability and weight to each of these scenarios based on the forecasts and expectations for the macroeconomic situation. There are uncertainties related to the estimates as they are forward-looking. The total loss provision related to macro-economic factors amounts to a total of NOK 17.6 million. </t>
  </si>
  <si>
    <t>* Defaulted loans comprise, amongst other, of loans which are 91 days or more overdue according to agreed payment schedule. Such loans continue to be considered defaulted regardless of future payment status. Defaulted loans also comprise of loans with indications of unlikeliness to pay. 
With the alignment of the new default definition (DoD) according to the EBA-guidelines effective from 2021, the Bank migrated NOK 83.4 million in gross loans from stage 1 and stage 2 to stage 3 in Q2 2021. For the third quarter the closing balances amounts to NOK 253.5 million. This resulted in a migration of NOK 15.2 million in increased loan impairment in stage 3 in Q2 2021. In Q3 the corresponding impairment amounts to NOK 53.8 million.</t>
  </si>
  <si>
    <t xml:space="preserve">Komplett Bank is financially and operationally independent of Komplett AS and its affiliated companies (the "Komplett Group"). 
Komplett AS and the Bank have entered into a cooperation agreement in relation to IP rights, marketing cooperation and other services. The agreement aims to give the Bank the right to use "Komplett Bank" as its name, and the profile and graphic design of www.komplett.no. The agreement gives the Bank the right to use all the intellectual property rights of Komplett AS that are necessary to achieving this purpose. 
As an extension to the cooperation agreement, Komplett AS and the Bank have entered into an agreement on product cooperation in relation to the credit card of the Bank and the credit card's ancillary customer loyalty bonus programme. The agreement aims to promote sales and the use of the credit card, as well as contributing to promote sales for Komplett AS. Pursuant to this agreement, the parties shall arrange for customer loyalty bonus in relation to the use of the Bank's credit card on, among other, purchases from Komplett AS. The product cooperation agreement for credit cards was prolonged Q2 2018 for another 5 years.
Furthermore, the Bank is engaged in a cooperation with the Komplett Group, in particular in connection with its credit card product as well as its payment solutions and distribution of Point-of-sales finance products, which enables the Bank to distribute its products towards customers on Komplett’s web shop platforms.
Kistefos AS is the Bank`s largest shareholder with an ownership of approximately 24 %. There have been no transactions between Komplett Bank ASA and Kistefos AS in Q3 2021. </t>
  </si>
  <si>
    <t xml:space="preserve">The tax authorities disagree with the Bank`s treatment of reverse charge of VAT for certain services after their local control for the period January 2017 to April 2018. Komplett Bank disagrees with the provisional conclusion. The negative impact amounts to a total of NOK 2.2 million and has been booked against expenses commissions and fees in Q3 2021. </t>
  </si>
  <si>
    <t>The Board is not aware of any other events after the date of the balance sheet that may be of material significance to the accounts other than communicated in the press release at October 20 2021.</t>
  </si>
  <si>
    <t>ROE adjusted for 18% CET1 ratio and one-offs</t>
  </si>
  <si>
    <t xml:space="preserve">Adjustment for 18% CET1 ratio </t>
  </si>
  <si>
    <t>Net interest margin ex. loss model parameter effects</t>
  </si>
  <si>
    <t>Adjustment NII for loss model parameter effects</t>
  </si>
  <si>
    <t>Earnings per share ex. loss model parameter effects</t>
  </si>
  <si>
    <t>Adjustment avg assets for loss model parameter effects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</si>
</sst>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00_ ;_ * \-#,##0.000000_ ;_ * &quot;-&quot;??_ ;_ @_ "/>
    <numFmt numFmtId="172" formatCode="_ * #,##0.0000_ ;_ * \-#,##0.0000_ ;_ * &quot;-&quot;??_ ;_ @_ "/>
    <numFmt numFmtId="173" formatCode="_-* #,##0.000000_-;\-* #,##0.000000_-;_-* &quot;-&quot;??_-;_-@_-"/>
    <numFmt numFmtId="174" formatCode="_-* #,##0_-;\-* #,##0_-;_-* &quot;-&quot;??_-;_-@_-"/>
    <numFmt numFmtId="175" formatCode="_-* #,##0_-;\-* #,##0_-;_-* &quot;-&quot;?_-;_-@_-"/>
    <numFmt numFmtId="176" formatCode="0.0%"/>
    <numFmt numFmtId="177" formatCode="0.000\ %"/>
    <numFmt numFmtId="178" formatCode="0.00000"/>
    <numFmt numFmtId="179" formatCode="0.0000"/>
    <numFmt numFmtId="180" formatCode="0.0"/>
    <numFmt numFmtId="181" formatCode="mm/dd/yyyy\ hh:mm:ss"/>
    <numFmt numFmtId="182" formatCode="yyyy\-mm\-dd;@"/>
    <numFmt numFmtId="183" formatCode="0.0000%"/>
    <numFmt numFmtId="184" formatCode="_-* #,##0.00_-;\-* #,##0.00_-;_-* \-??_-;_-@_-"/>
    <numFmt numFmtId="185" formatCode="&quot;Yes&quot;;[Red]&quot;No&quot;"/>
    <numFmt numFmtId="186" formatCode="[&gt;0]General"/>
    <numFmt numFmtId="187" formatCode="_(&quot;kr&quot;\ * #,##0.00_);_(&quot;kr&quot;\ * \(#,##0.00\);_(&quot;kr&quot;\ * &quot;-&quot;??_);_(@_)"/>
    <numFmt numFmtId="188" formatCode="0.0000\ %"/>
    <numFmt numFmtId="189" formatCode="0.00000\ %"/>
    <numFmt numFmtId="196" formatCode="_ * #,##0.000_ ;_ * \-#,##0.000_ ;_ * &quot;-&quot;??_ ;_ @_ "/>
  </numFmts>
  <fonts count="98"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0"/>
      <color rgb="FFFF0000"/>
      <name val="Calibri"/>
      <family val="2"/>
      <scheme val="minor"/>
    </font>
    <font>
      <b/>
      <sz val="11"/>
      <name val="Calibri"/>
      <family val="2"/>
      <scheme val="minor"/>
    </font>
    <font>
      <sz val="8"/>
      <name val="Calibri"/>
      <family val="2"/>
      <scheme val="minor"/>
    </font>
    <font>
      <b/>
      <sz val="12"/>
      <name val="Arial"/>
      <family val="2"/>
    </font>
    <font>
      <sz val="10"/>
      <color rgb="FFFF0000"/>
      <name val="Calibri"/>
      <family val="2"/>
      <scheme val="minor"/>
    </font>
    <font>
      <b/>
      <sz val="10"/>
      <color rgb="FF000000"/>
      <name val="Arial"/>
      <family val="2"/>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b/>
      <sz val="12"/>
      <name val="Calibri"/>
      <family val="2"/>
      <scheme val="minor"/>
    </font>
    <font>
      <sz val="11"/>
      <name val="Arial"/>
      <family val="2"/>
    </font>
    <font>
      <sz val="10"/>
      <color rgb="FFFF0000"/>
      <name val="Arial"/>
      <family val="2"/>
    </font>
    <font>
      <b/>
      <sz val="10"/>
      <color theme="1"/>
      <name val="Arial"/>
      <family val="2"/>
    </font>
    <font>
      <sz val="8"/>
      <color theme="1"/>
      <name val="Arial"/>
      <family val="2"/>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auto="1"/>
      </left>
      <right/>
      <top style="thin">
        <color indexed="64"/>
      </top>
      <bottom style="medium">
        <color indexed="64"/>
      </bottom>
      <diagonal/>
    </border>
    <border>
      <left/>
      <right/>
      <top/>
      <bottom style="medium">
        <color rgb="FFE87722"/>
      </bottom>
      <diagonal/>
    </border>
    <border>
      <left/>
      <right/>
      <top style="thin">
        <color rgb="FFE87722"/>
      </top>
      <bottom style="thin">
        <color rgb="FFE87722"/>
      </bottom>
      <diagonal/>
    </border>
    <border>
      <left style="thin">
        <color auto="1"/>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auto="1"/>
      </bottom>
      <diagonal/>
    </border>
    <border>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bottom style="thin">
        <color indexed="64"/>
      </bottom>
      <diagonal/>
    </border>
    <border>
      <left/>
      <right style="thin">
        <color auto="1"/>
      </right>
      <top style="thin">
        <color indexed="64"/>
      </top>
      <bottom style="thin">
        <color auto="1"/>
      </bottom>
      <diagonal/>
    </border>
  </borders>
  <cellStyleXfs count="61067">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9"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81"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3"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168" fontId="33"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0" fillId="0" borderId="0"/>
    <xf numFmtId="0" fontId="30" fillId="0" borderId="0"/>
    <xf numFmtId="0" fontId="37" fillId="0" borderId="24" applyNumberFormat="0" applyFill="0" applyAlignment="0" applyProtection="0"/>
    <xf numFmtId="0" fontId="4" fillId="0" borderId="0">
      <alignment vertical="center"/>
    </xf>
    <xf numFmtId="0" fontId="38" fillId="38"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39" fillId="3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42" borderId="0" applyNumberFormat="0" applyBorder="0" applyAlignment="0" applyProtection="0"/>
    <xf numFmtId="0" fontId="39" fillId="43"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9" fillId="38" borderId="0" applyNumberFormat="0" applyBorder="0" applyAlignment="0" applyProtection="0"/>
    <xf numFmtId="0" fontId="26" fillId="11" borderId="0" applyNumberFormat="0" applyBorder="0" applyAlignment="0" applyProtection="0"/>
    <xf numFmtId="0" fontId="39" fillId="39" borderId="0" applyNumberFormat="0" applyBorder="0" applyAlignment="0" applyProtection="0"/>
    <xf numFmtId="0" fontId="26" fillId="15" borderId="0" applyNumberFormat="0" applyBorder="0" applyAlignment="0" applyProtection="0"/>
    <xf numFmtId="0" fontId="39" fillId="40" borderId="0" applyNumberFormat="0" applyBorder="0" applyAlignment="0" applyProtection="0"/>
    <xf numFmtId="0" fontId="26" fillId="19" borderId="0" applyNumberFormat="0" applyBorder="0" applyAlignment="0" applyProtection="0"/>
    <xf numFmtId="0" fontId="39" fillId="41" borderId="0" applyNumberFormat="0" applyBorder="0" applyAlignment="0" applyProtection="0"/>
    <xf numFmtId="0" fontId="26" fillId="23" borderId="0" applyNumberFormat="0" applyBorder="0" applyAlignment="0" applyProtection="0"/>
    <xf numFmtId="0" fontId="39" fillId="42" borderId="0" applyNumberFormat="0" applyBorder="0" applyAlignment="0" applyProtection="0"/>
    <xf numFmtId="0" fontId="26" fillId="27" borderId="0" applyNumberFormat="0" applyBorder="0" applyAlignment="0" applyProtection="0"/>
    <xf numFmtId="0" fontId="39" fillId="43" borderId="0" applyNumberFormat="0" applyBorder="0" applyAlignment="0" applyProtection="0"/>
    <xf numFmtId="0" fontId="26" fillId="3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1"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9" fillId="44" borderId="0" applyNumberFormat="0" applyBorder="0" applyAlignment="0" applyProtection="0"/>
    <xf numFmtId="0" fontId="26" fillId="12" borderId="0" applyNumberFormat="0" applyBorder="0" applyAlignment="0" applyProtection="0"/>
    <xf numFmtId="0" fontId="39" fillId="45" borderId="0" applyNumberFormat="0" applyBorder="0" applyAlignment="0" applyProtection="0"/>
    <xf numFmtId="0" fontId="26" fillId="16" borderId="0" applyNumberFormat="0" applyBorder="0" applyAlignment="0" applyProtection="0"/>
    <xf numFmtId="0" fontId="39" fillId="46" borderId="0" applyNumberFormat="0" applyBorder="0" applyAlignment="0" applyProtection="0"/>
    <xf numFmtId="0" fontId="26" fillId="20" borderId="0" applyNumberFormat="0" applyBorder="0" applyAlignment="0" applyProtection="0"/>
    <xf numFmtId="0" fontId="39" fillId="41" borderId="0" applyNumberFormat="0" applyBorder="0" applyAlignment="0" applyProtection="0"/>
    <xf numFmtId="0" fontId="26" fillId="24" borderId="0" applyNumberFormat="0" applyBorder="0" applyAlignment="0" applyProtection="0"/>
    <xf numFmtId="0" fontId="39" fillId="44" borderId="0" applyNumberFormat="0" applyBorder="0" applyAlignment="0" applyProtection="0"/>
    <xf numFmtId="0" fontId="26" fillId="28" borderId="0" applyNumberFormat="0" applyBorder="0" applyAlignment="0" applyProtection="0"/>
    <xf numFmtId="0" fontId="39" fillId="47" borderId="0" applyNumberFormat="0" applyBorder="0" applyAlignment="0" applyProtection="0"/>
    <xf numFmtId="0" fontId="26" fillId="32"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1" fillId="48" borderId="0" applyNumberFormat="0" applyBorder="0" applyAlignment="0" applyProtection="0"/>
    <xf numFmtId="0" fontId="42" fillId="13" borderId="0" applyNumberFormat="0" applyBorder="0" applyAlignment="0" applyProtection="0"/>
    <xf numFmtId="0" fontId="41" fillId="45" borderId="0" applyNumberFormat="0" applyBorder="0" applyAlignment="0" applyProtection="0"/>
    <xf numFmtId="0" fontId="42" fillId="17" borderId="0" applyNumberFormat="0" applyBorder="0" applyAlignment="0" applyProtection="0"/>
    <xf numFmtId="0" fontId="41" fillId="46" borderId="0" applyNumberFormat="0" applyBorder="0" applyAlignment="0" applyProtection="0"/>
    <xf numFmtId="0" fontId="42" fillId="21" borderId="0" applyNumberFormat="0" applyBorder="0" applyAlignment="0" applyProtection="0"/>
    <xf numFmtId="0" fontId="41" fillId="49" borderId="0" applyNumberFormat="0" applyBorder="0" applyAlignment="0" applyProtection="0"/>
    <xf numFmtId="0" fontId="42" fillId="25" borderId="0" applyNumberFormat="0" applyBorder="0" applyAlignment="0" applyProtection="0"/>
    <xf numFmtId="0" fontId="41" fillId="50" borderId="0" applyNumberFormat="0" applyBorder="0" applyAlignment="0" applyProtection="0"/>
    <xf numFmtId="0" fontId="42" fillId="29" borderId="0" applyNumberFormat="0" applyBorder="0" applyAlignment="0" applyProtection="0"/>
    <xf numFmtId="0" fontId="41" fillId="51" borderId="0" applyNumberFormat="0" applyBorder="0" applyAlignment="0" applyProtection="0"/>
    <xf numFmtId="0" fontId="42" fillId="33" borderId="0" applyNumberFormat="0" applyBorder="0" applyAlignment="0" applyProtection="0"/>
    <xf numFmtId="0" fontId="41" fillId="52" borderId="0" applyNumberFormat="0" applyBorder="0" applyAlignment="0" applyProtection="0"/>
    <xf numFmtId="0" fontId="41" fillId="53" borderId="0" applyNumberFormat="0" applyBorder="0" applyAlignment="0" applyProtection="0"/>
    <xf numFmtId="0" fontId="41" fillId="54" borderId="0" applyNumberFormat="0" applyBorder="0" applyAlignment="0" applyProtection="0"/>
    <xf numFmtId="0" fontId="41" fillId="49" borderId="0" applyNumberFormat="0" applyBorder="0" applyAlignment="0" applyProtection="0"/>
    <xf numFmtId="0" fontId="41" fillId="50" borderId="0" applyNumberFormat="0" applyBorder="0" applyAlignment="0" applyProtection="0"/>
    <xf numFmtId="0" fontId="41" fillId="55" borderId="0" applyNumberFormat="0" applyBorder="0" applyAlignment="0" applyProtection="0"/>
    <xf numFmtId="0" fontId="43" fillId="39" borderId="0" applyNumberFormat="0" applyBorder="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5" fillId="7" borderId="18"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7" fillId="40" borderId="0" applyNumberFormat="0" applyBorder="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4"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9" fillId="56" borderId="26" applyNumberFormat="0" applyAlignment="0" applyProtection="0"/>
    <xf numFmtId="0" fontId="50" fillId="0" borderId="27" applyNumberFormat="0" applyFill="0" applyAlignment="0" applyProtection="0"/>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1" fillId="37" borderId="5" applyBorder="0" applyAlignment="0">
      <alignment horizontal="left" vertical="center" wrapText="1" indent="4"/>
    </xf>
    <xf numFmtId="0" fontId="52" fillId="56" borderId="26" applyNumberFormat="0" applyAlignment="0" applyProtection="0"/>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4" fillId="57" borderId="6" applyFill="0" applyProtection="0">
      <alignment horizontal="right" vertical="center"/>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3" fontId="53" fillId="57" borderId="6" applyFont="0" applyFill="0" applyProtection="0">
      <alignment horizontal="right"/>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55" fillId="0" borderId="0" applyNumberFormat="0" applyFill="0" applyBorder="0" applyAlignment="0" applyProtection="0"/>
    <xf numFmtId="0" fontId="56" fillId="0" borderId="24" applyNumberFormat="0" applyFill="0" applyAlignment="0" applyProtection="0"/>
    <xf numFmtId="0" fontId="57" fillId="0" borderId="28" applyNumberFormat="0" applyFill="0" applyAlignment="0" applyProtection="0"/>
    <xf numFmtId="0" fontId="58" fillId="0" borderId="29" applyNumberFormat="0" applyFill="0" applyAlignment="0" applyProtection="0"/>
    <xf numFmtId="0" fontId="58"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43" fillId="39" borderId="0" applyNumberFormat="0" applyBorder="0" applyAlignment="0" applyProtection="0"/>
    <xf numFmtId="0" fontId="59" fillId="4" borderId="0" applyNumberFormat="0" applyBorder="0" applyAlignment="0" applyProtection="0"/>
    <xf numFmtId="0" fontId="49" fillId="56" borderId="26" applyNumberFormat="0" applyAlignment="0" applyProtection="0"/>
    <xf numFmtId="0" fontId="58" fillId="0" borderId="0" applyNumberFormat="0" applyFill="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46" fillId="43" borderId="25" applyNumberFormat="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applyNumberFormat="0" applyFill="0" applyBorder="0" applyAlignment="0" applyProtection="0"/>
    <xf numFmtId="0" fontId="63" fillId="0" borderId="0"/>
    <xf numFmtId="0" fontId="32" fillId="0" borderId="0"/>
    <xf numFmtId="0" fontId="64" fillId="40" borderId="0" applyNumberFormat="0" applyBorder="0" applyAlignment="0" applyProtection="0"/>
    <xf numFmtId="0" fontId="65" fillId="3" borderId="0" applyNumberFormat="0" applyBorder="0" applyAlignment="0" applyProtection="0"/>
    <xf numFmtId="0" fontId="64" fillId="40" borderId="0" applyNumberFormat="0" applyBorder="0" applyAlignment="0" applyProtection="0"/>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37" fillId="0" borderId="24" applyNumberFormat="0" applyFill="0" applyAlignment="0" applyProtection="0"/>
    <xf numFmtId="0" fontId="66" fillId="57" borderId="10" applyNumberFormat="0" applyFill="0" applyBorder="0" applyAlignment="0" applyProtection="0">
      <alignment horizontal="left"/>
    </xf>
    <xf numFmtId="0" fontId="66" fillId="57" borderId="10" applyNumberFormat="0" applyFill="0" applyBorder="0" applyAlignment="0" applyProtection="0">
      <alignment horizontal="left"/>
    </xf>
    <xf numFmtId="0" fontId="67" fillId="0" borderId="28" applyNumberFormat="0" applyFill="0" applyAlignment="0" applyProtection="0"/>
    <xf numFmtId="0" fontId="67" fillId="0" borderId="2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68" fillId="0" borderId="29" applyNumberFormat="0" applyFill="0" applyAlignment="0" applyProtection="0"/>
    <xf numFmtId="0" fontId="68" fillId="0" borderId="0" applyNumberFormat="0" applyFill="0" applyBorder="0" applyAlignment="0" applyProtection="0"/>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0" fontId="24" fillId="57" borderId="31" applyFont="0" applyBorder="0">
      <alignment horizontal="center" wrapText="1"/>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2" borderId="32"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10" fontId="4" fillId="62" borderId="32" applyFont="0" applyProtection="0">
      <alignment horizontal="right" vertical="center"/>
    </xf>
    <xf numFmtId="9" fontId="4" fillId="62" borderId="32" applyFont="0" applyProtection="0">
      <alignment horizontal="righ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2" borderId="32" applyNumberFormat="0" applyFont="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69" fillId="0" borderId="0" applyNumberFormat="0" applyFill="0" applyBorder="0" applyAlignment="0" applyProtection="0">
      <alignment vertical="top"/>
      <protection locked="0"/>
    </xf>
    <xf numFmtId="0" fontId="50" fillId="0" borderId="27" applyNumberFormat="0" applyFill="0" applyAlignment="0" applyProtection="0"/>
    <xf numFmtId="0" fontId="70"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1" fillId="39" borderId="0" applyNumberFormat="0" applyBorder="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3" fillId="6" borderId="18"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0" fontId="72" fillId="43" borderId="25" applyNumberFormat="0" applyAlignment="0" applyProtection="0"/>
    <xf numFmtId="182" fontId="4" fillId="63" borderId="32"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3" borderId="32"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180" fontId="4" fillId="63" borderId="32" applyFont="0">
      <alignment horizontal="right" vertical="center"/>
      <protection locked="0"/>
    </xf>
    <xf numFmtId="179" fontId="4" fillId="65" borderId="32" applyFont="0">
      <alignment vertical="center"/>
      <protection locked="0"/>
    </xf>
    <xf numFmtId="10" fontId="4" fillId="63" borderId="32" applyFont="0">
      <alignment horizontal="right" vertical="center"/>
      <protection locked="0"/>
    </xf>
    <xf numFmtId="9" fontId="4" fillId="63" borderId="32" applyFont="0">
      <alignment horizontal="right" vertical="center"/>
      <protection locked="0"/>
    </xf>
    <xf numFmtId="183" fontId="4" fillId="63" borderId="32" applyFont="0">
      <alignment horizontal="right" vertical="center"/>
      <protection locked="0"/>
    </xf>
    <xf numFmtId="176" fontId="4" fillId="63" borderId="32" applyFont="0">
      <alignment horizontal="right" vertical="center"/>
      <protection locked="0"/>
    </xf>
    <xf numFmtId="0" fontId="4" fillId="63" borderId="32" applyFont="0">
      <alignment horizontal="center" vertical="center" wrapText="1"/>
      <protection locked="0"/>
    </xf>
    <xf numFmtId="49" fontId="4" fillId="63" borderId="32"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7" fillId="40" borderId="0" applyNumberFormat="0" applyBorder="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5" fillId="0" borderId="27" applyNumberFormat="0" applyFill="0" applyAlignment="0" applyProtection="0"/>
    <xf numFmtId="0" fontId="76" fillId="0" borderId="20" applyNumberFormat="0" applyFill="0" applyAlignment="0" applyProtection="0"/>
    <xf numFmtId="0" fontId="27" fillId="67" borderId="0">
      <alignment horizontal="right"/>
    </xf>
    <xf numFmtId="168" fontId="4" fillId="0" borderId="0" applyFont="0" applyFill="0" applyBorder="0" applyAlignment="0" applyProtection="0"/>
    <xf numFmtId="43"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43" fontId="35"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7"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0" fillId="0" borderId="0" applyFont="0" applyFill="0" applyBorder="0" applyAlignment="0" applyProtection="0"/>
    <xf numFmtId="168" fontId="1" fillId="0" borderId="0" applyFont="0" applyFill="0" applyBorder="0" applyAlignment="0" applyProtection="0"/>
    <xf numFmtId="168" fontId="26" fillId="0" borderId="0" applyFont="0" applyFill="0" applyBorder="0" applyAlignment="0" applyProtection="0"/>
    <xf numFmtId="43" fontId="35"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40" fontId="77" fillId="0" borderId="0" applyFont="0" applyFill="0" applyBorder="0" applyAlignment="0" applyProtection="0"/>
    <xf numFmtId="40" fontId="77"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52" fillId="56" borderId="26" applyNumberFormat="0" applyAlignment="0" applyProtection="0"/>
    <xf numFmtId="0" fontId="34" fillId="8" borderId="21" applyNumberFormat="0" applyAlignment="0" applyProtection="0"/>
    <xf numFmtId="0" fontId="69"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27" applyNumberFormat="0" applyFill="0" applyAlignment="0" applyProtection="0"/>
    <xf numFmtId="0" fontId="79" fillId="0" borderId="0" applyNumberFormat="0" applyFill="0" applyBorder="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26" fillId="9" borderId="22"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184" fontId="4" fillId="0" borderId="0" applyFill="0" applyBorder="0" applyAlignment="0" applyProtection="0"/>
    <xf numFmtId="1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80" fillId="68" borderId="0" applyNumberFormat="0" applyBorder="0" applyAlignment="0" applyProtection="0"/>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81" fillId="35" borderId="2" applyFont="0" applyBorder="0" applyAlignment="0">
      <alignment horizontal="left" vertical="center" wrapText="1"/>
    </xf>
    <xf numFmtId="0" fontId="26" fillId="0" borderId="0"/>
    <xf numFmtId="0" fontId="77" fillId="0" borderId="0" applyNumberFormat="0" applyFont="0" applyFill="0" applyBorder="0"/>
    <xf numFmtId="0" fontId="27" fillId="0" borderId="0"/>
    <xf numFmtId="0" fontId="1" fillId="0" borderId="0"/>
    <xf numFmtId="0" fontId="1" fillId="0" borderId="0"/>
    <xf numFmtId="0" fontId="1" fillId="0" borderId="0"/>
    <xf numFmtId="0" fontId="1" fillId="0" borderId="0"/>
    <xf numFmtId="0" fontId="77" fillId="0" borderId="0" applyNumberFormat="0" applyFont="0" applyFill="0" applyBorder="0"/>
    <xf numFmtId="0" fontId="30" fillId="0" borderId="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77" fillId="0" borderId="0" applyNumberFormat="0" applyFont="0" applyFill="0" applyBorder="0"/>
    <xf numFmtId="0" fontId="30" fillId="0" borderId="0"/>
    <xf numFmtId="0" fontId="1" fillId="0" borderId="0"/>
    <xf numFmtId="0" fontId="36" fillId="0" borderId="0"/>
    <xf numFmtId="0" fontId="4" fillId="0" borderId="0"/>
    <xf numFmtId="0" fontId="4" fillId="0" borderId="0"/>
    <xf numFmtId="0" fontId="4" fillId="0" borderId="0"/>
    <xf numFmtId="0" fontId="30"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4" fillId="0" borderId="0"/>
    <xf numFmtId="0" fontId="30" fillId="0" borderId="0"/>
    <xf numFmtId="0" fontId="30" fillId="0" borderId="0"/>
    <xf numFmtId="0" fontId="30" fillId="0" borderId="0"/>
    <xf numFmtId="0" fontId="38" fillId="0" borderId="0"/>
    <xf numFmtId="0" fontId="1" fillId="0" borderId="0"/>
    <xf numFmtId="0" fontId="1" fillId="0" borderId="0"/>
    <xf numFmtId="0" fontId="4" fillId="0" borderId="0"/>
    <xf numFmtId="0" fontId="1" fillId="0" borderId="0"/>
    <xf numFmtId="0" fontId="38" fillId="0" borderId="0"/>
    <xf numFmtId="0" fontId="77" fillId="0" borderId="0" applyNumberFormat="0" applyFont="0" applyFill="0" applyBorder="0"/>
    <xf numFmtId="0" fontId="1" fillId="0" borderId="0"/>
    <xf numFmtId="0" fontId="35" fillId="0" borderId="0"/>
    <xf numFmtId="0" fontId="4" fillId="0" borderId="0"/>
    <xf numFmtId="0" fontId="4" fillId="0" borderId="0"/>
    <xf numFmtId="0" fontId="30" fillId="0" borderId="0"/>
    <xf numFmtId="0" fontId="77" fillId="0" borderId="0" applyNumberFormat="0" applyFont="0" applyFill="0" applyBorder="0"/>
    <xf numFmtId="0" fontId="30" fillId="0" borderId="0"/>
    <xf numFmtId="0" fontId="38" fillId="0" borderId="0"/>
    <xf numFmtId="0" fontId="4" fillId="0" borderId="0"/>
    <xf numFmtId="0" fontId="26" fillId="0" borderId="0"/>
    <xf numFmtId="0" fontId="39" fillId="0" borderId="0"/>
    <xf numFmtId="0" fontId="1" fillId="0" borderId="0"/>
    <xf numFmtId="0" fontId="26" fillId="0" borderId="0"/>
    <xf numFmtId="0" fontId="1" fillId="0" borderId="0"/>
    <xf numFmtId="0" fontId="30" fillId="0" borderId="0"/>
    <xf numFmtId="0" fontId="26" fillId="0" borderId="0"/>
    <xf numFmtId="0" fontId="4" fillId="0" borderId="0"/>
    <xf numFmtId="0" fontId="4" fillId="0" borderId="0"/>
    <xf numFmtId="0" fontId="4" fillId="0" borderId="0"/>
    <xf numFmtId="0" fontId="30" fillId="0" borderId="0"/>
    <xf numFmtId="0" fontId="30" fillId="0" borderId="0"/>
    <xf numFmtId="0" fontId="26" fillId="0" borderId="0"/>
    <xf numFmtId="0" fontId="30"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alignment vertical="center"/>
    </xf>
    <xf numFmtId="0" fontId="4" fillId="0" borderId="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82" fillId="68" borderId="0" applyNumberFormat="0" applyBorder="0" applyAlignment="0" applyProtection="0"/>
    <xf numFmtId="0" fontId="83" fillId="5" borderId="0" applyNumberFormat="0" applyBorder="0" applyAlignment="0" applyProtection="0"/>
    <xf numFmtId="3" fontId="4" fillId="69" borderId="32" applyFont="0">
      <alignment horizontal="right" vertical="center"/>
      <protection locked="0"/>
    </xf>
    <xf numFmtId="180" fontId="4" fillId="69" borderId="32" applyFont="0">
      <alignment horizontal="right" vertical="center"/>
      <protection locked="0"/>
    </xf>
    <xf numFmtId="10" fontId="4" fillId="69" borderId="32" applyFont="0">
      <alignment horizontal="right" vertical="center"/>
      <protection locked="0"/>
    </xf>
    <xf numFmtId="9" fontId="4" fillId="69" borderId="32" applyFont="0">
      <alignment horizontal="right" vertical="center"/>
      <protection locked="0"/>
    </xf>
    <xf numFmtId="183" fontId="4" fillId="69" borderId="32" applyFont="0">
      <alignment horizontal="right" vertical="center"/>
      <protection locked="0"/>
    </xf>
    <xf numFmtId="176" fontId="4" fillId="69" borderId="32" applyFont="0">
      <alignment horizontal="right" vertical="center"/>
      <protection locked="0"/>
    </xf>
    <xf numFmtId="0" fontId="4" fillId="69" borderId="32" applyFont="0">
      <alignment horizontal="center" vertical="center" wrapText="1"/>
      <protection locked="0"/>
    </xf>
    <xf numFmtId="0" fontId="4" fillId="69" borderId="32" applyNumberFormat="0" applyFont="0">
      <alignment horizontal="center" vertical="center" wrapText="1"/>
      <protection locked="0"/>
    </xf>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37" fillId="0" borderId="24" applyNumberFormat="0" applyFill="0" applyAlignment="0" applyProtection="0"/>
    <xf numFmtId="0" fontId="85" fillId="0" borderId="15" applyNumberFormat="0" applyFill="0" applyAlignment="0" applyProtection="0"/>
    <xf numFmtId="0" fontId="67" fillId="0" borderId="28" applyNumberFormat="0" applyFill="0" applyAlignment="0" applyProtection="0"/>
    <xf numFmtId="0" fontId="86" fillId="0" borderId="16" applyNumberFormat="0" applyFill="0" applyAlignment="0" applyProtection="0"/>
    <xf numFmtId="0" fontId="68" fillId="0" borderId="29" applyNumberFormat="0" applyFill="0" applyAlignment="0" applyProtection="0"/>
    <xf numFmtId="0" fontId="87" fillId="0" borderId="17" applyNumberFormat="0" applyFill="0" applyAlignment="0" applyProtection="0"/>
    <xf numFmtId="0" fontId="68" fillId="0" borderId="0" applyNumberFormat="0" applyFill="0" applyBorder="0" applyAlignment="0" applyProtection="0"/>
    <xf numFmtId="0" fontId="87" fillId="0" borderId="0" applyNumberFormat="0" applyFill="0" applyBorder="0" applyAlignment="0" applyProtection="0"/>
    <xf numFmtId="9" fontId="38"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7" fillId="36" borderId="0"/>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0" fontId="71" fillId="39" borderId="0" applyNumberFormat="0" applyBorder="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74" fillId="34" borderId="34" applyNumberFormat="0" applyAlignment="0" applyProtection="0"/>
    <xf numFmtId="0" fontId="82" fillId="68" borderId="0" applyNumberFormat="0" applyBorder="0" applyAlignment="0" applyProtection="0"/>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0" fontId="4" fillId="0" borderId="0"/>
    <xf numFmtId="0" fontId="4" fillId="0" borderId="0"/>
    <xf numFmtId="0" fontId="38" fillId="0" borderId="0"/>
    <xf numFmtId="0" fontId="4" fillId="0" borderId="0"/>
    <xf numFmtId="0" fontId="4" fillId="0" borderId="0"/>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48" fillId="34" borderId="25" applyNumberFormat="0" applyAlignment="0" applyProtection="0"/>
    <xf numFmtId="0" fontId="24" fillId="77" borderId="0"/>
    <xf numFmtId="0" fontId="61" fillId="0" borderId="0" applyNumberFormat="0" applyFill="0" applyBorder="0" applyAlignment="0" applyProtection="0"/>
    <xf numFmtId="0" fontId="79"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24" applyNumberFormat="0" applyFill="0" applyAlignment="0" applyProtection="0"/>
    <xf numFmtId="0" fontId="57" fillId="0" borderId="28" applyNumberFormat="0" applyFill="0" applyAlignment="0" applyProtection="0"/>
    <xf numFmtId="0" fontId="58" fillId="0" borderId="29" applyNumberFormat="0" applyFill="0" applyAlignment="0" applyProtection="0"/>
    <xf numFmtId="0" fontId="55" fillId="0" borderId="0" applyNumberFormat="0" applyFill="0" applyBorder="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31" fillId="0" borderId="23"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168" fontId="4"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90" fillId="7" borderId="19"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84" fillId="34" borderId="34" applyNumberFormat="0" applyAlignment="0" applyProtection="0"/>
    <xf numFmtId="0" fontId="40" fillId="52" borderId="0" applyNumberFormat="0" applyBorder="0" applyAlignment="0" applyProtection="0"/>
    <xf numFmtId="0" fontId="42" fillId="10" borderId="0" applyNumberFormat="0" applyBorder="0" applyAlignment="0" applyProtection="0"/>
    <xf numFmtId="0" fontId="40" fillId="53" borderId="0" applyNumberFormat="0" applyBorder="0" applyAlignment="0" applyProtection="0"/>
    <xf numFmtId="0" fontId="42" fillId="14" borderId="0" applyNumberFormat="0" applyBorder="0" applyAlignment="0" applyProtection="0"/>
    <xf numFmtId="0" fontId="40" fillId="54" borderId="0" applyNumberFormat="0" applyBorder="0" applyAlignment="0" applyProtection="0"/>
    <xf numFmtId="0" fontId="42" fillId="18" borderId="0" applyNumberFormat="0" applyBorder="0" applyAlignment="0" applyProtection="0"/>
    <xf numFmtId="0" fontId="40" fillId="49" borderId="0" applyNumberFormat="0" applyBorder="0" applyAlignment="0" applyProtection="0"/>
    <xf numFmtId="0" fontId="42" fillId="22" borderId="0" applyNumberFormat="0" applyBorder="0" applyAlignment="0" applyProtection="0"/>
    <xf numFmtId="0" fontId="40" fillId="50" borderId="0" applyNumberFormat="0" applyBorder="0" applyAlignment="0" applyProtection="0"/>
    <xf numFmtId="0" fontId="42" fillId="26" borderId="0" applyNumberFormat="0" applyBorder="0" applyAlignment="0" applyProtection="0"/>
    <xf numFmtId="0" fontId="40" fillId="55" borderId="0" applyNumberFormat="0" applyBorder="0" applyAlignment="0" applyProtection="0"/>
    <xf numFmtId="0" fontId="42" fillId="30" borderId="0" applyNumberFormat="0" applyBorder="0" applyAlignment="0" applyProtection="0"/>
    <xf numFmtId="187" fontId="4" fillId="0" borderId="0" applyFont="0" applyFill="0" applyBorder="0" applyAlignment="0" applyProtection="0"/>
    <xf numFmtId="0" fontId="53" fillId="0" borderId="0" applyNumberFormat="0" applyFill="0" applyBorder="0" applyAlignment="0" applyProtection="0"/>
    <xf numFmtId="0" fontId="25"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89" fillId="0" borderId="35" applyNumberFormat="0" applyFill="0" applyAlignment="0" applyProtection="0"/>
    <xf numFmtId="0" fontId="24" fillId="57" borderId="31"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6" fillId="0" borderId="0"/>
    <xf numFmtId="43" fontId="1" fillId="0" borderId="0" applyFont="0" applyFill="0" applyBorder="0" applyAlignment="0" applyProtection="0"/>
    <xf numFmtId="0" fontId="29"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6" fillId="0" borderId="0"/>
    <xf numFmtId="43" fontId="1" fillId="0" borderId="0" applyFont="0" applyFill="0" applyBorder="0" applyAlignment="0" applyProtection="0"/>
    <xf numFmtId="0" fontId="1" fillId="0" borderId="0"/>
    <xf numFmtId="0" fontId="28"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cellStyleXfs>
  <cellXfs count="409">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7" fontId="0" fillId="0" borderId="0" xfId="0" applyNumberFormat="1"/>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165" fontId="0" fillId="0" borderId="0" xfId="0" applyNumberFormat="1"/>
    <xf numFmtId="0" fontId="0" fillId="2" borderId="0" xfId="0" applyFill="1"/>
    <xf numFmtId="1" fontId="10" fillId="2" borderId="3" xfId="6" applyNumberFormat="1" applyFont="1" applyFill="1" applyBorder="1" applyAlignment="1">
      <alignment horizontal="right" vertical="center" wrapText="1"/>
    </xf>
    <xf numFmtId="0" fontId="7" fillId="2" borderId="0" xfId="0" applyFont="1" applyFill="1" applyBorder="1" applyAlignment="1">
      <alignment vertical="center"/>
    </xf>
    <xf numFmtId="0" fontId="7" fillId="2" borderId="0" xfId="0" applyFont="1" applyFill="1" applyAlignment="1">
      <alignment vertical="center"/>
    </xf>
    <xf numFmtId="0" fontId="8" fillId="2" borderId="12" xfId="0" applyFont="1" applyFill="1" applyBorder="1" applyAlignment="1">
      <alignment vertical="center"/>
    </xf>
    <xf numFmtId="0" fontId="6" fillId="2" borderId="12" xfId="0" applyFont="1" applyFill="1" applyBorder="1" applyAlignment="1">
      <alignment horizontal="right" vertical="center"/>
    </xf>
    <xf numFmtId="0" fontId="2" fillId="2" borderId="0" xfId="0" applyFont="1" applyFill="1" applyAlignment="1">
      <alignment vertical="center"/>
    </xf>
    <xf numFmtId="164" fontId="2" fillId="2" borderId="0" xfId="4" applyNumberFormat="1" applyFont="1" applyFill="1" applyAlignment="1">
      <alignment horizontal="center" vertical="center"/>
    </xf>
    <xf numFmtId="0" fontId="2" fillId="2" borderId="0" xfId="0" applyFont="1" applyFill="1" applyAlignment="1">
      <alignment vertical="center" wrapText="1"/>
    </xf>
    <xf numFmtId="0" fontId="3" fillId="2" borderId="13" xfId="0" applyFont="1" applyFill="1" applyBorder="1" applyAlignment="1">
      <alignment vertical="center"/>
    </xf>
    <xf numFmtId="164" fontId="3" fillId="2" borderId="13" xfId="4" applyNumberFormat="1" applyFont="1" applyFill="1" applyBorder="1" applyAlignment="1">
      <alignment vertical="center"/>
    </xf>
    <xf numFmtId="0" fontId="3" fillId="2" borderId="0" xfId="0" applyFont="1" applyFill="1" applyAlignment="1">
      <alignment vertical="center"/>
    </xf>
    <xf numFmtId="0" fontId="0" fillId="2" borderId="0" xfId="0" applyFont="1" applyFill="1"/>
    <xf numFmtId="164" fontId="3" fillId="2" borderId="13" xfId="4" applyNumberFormat="1" applyFont="1" applyFill="1" applyBorder="1" applyAlignment="1">
      <alignment horizontal="center" vertical="center"/>
    </xf>
    <xf numFmtId="0" fontId="2" fillId="2" borderId="0" xfId="0" applyFont="1" applyFill="1" applyAlignment="1">
      <alignment vertical="top" wrapText="1"/>
    </xf>
    <xf numFmtId="171" fontId="0" fillId="0" borderId="0" xfId="0" applyNumberFormat="1"/>
    <xf numFmtId="165" fontId="2" fillId="0" borderId="0" xfId="1" applyNumberFormat="1" applyFont="1" applyFill="1" applyBorder="1" applyAlignment="1">
      <alignment horizontal="left" vertical="center"/>
    </xf>
    <xf numFmtId="0" fontId="12" fillId="2" borderId="0" xfId="0" applyFont="1" applyFill="1" applyBorder="1" applyAlignment="1">
      <alignment horizontal="right"/>
    </xf>
    <xf numFmtId="0" fontId="3" fillId="2" borderId="12" xfId="0" applyFont="1" applyFill="1" applyBorder="1" applyAlignment="1">
      <alignment horizontal="right" vertical="center"/>
    </xf>
    <xf numFmtId="164" fontId="3" fillId="2" borderId="13"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ont="1" applyFill="1" applyBorder="1" applyAlignment="1">
      <alignment horizontal="left" vertical="center"/>
    </xf>
    <xf numFmtId="164" fontId="0" fillId="2" borderId="0" xfId="0" applyNumberFormat="1" applyFont="1" applyFill="1" applyBorder="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Border="1" applyAlignment="1">
      <alignment horizontal="left"/>
    </xf>
    <xf numFmtId="164" fontId="14" fillId="2" borderId="0" xfId="0" applyNumberFormat="1" applyFont="1" applyFill="1" applyBorder="1" applyAlignment="1">
      <alignment horizontal="left"/>
    </xf>
    <xf numFmtId="0" fontId="15" fillId="2" borderId="0" xfId="0" applyFont="1" applyFill="1" applyBorder="1" applyAlignment="1">
      <alignment horizontal="left"/>
    </xf>
    <xf numFmtId="172" fontId="15" fillId="2" borderId="0" xfId="0" applyNumberFormat="1" applyFont="1" applyFill="1" applyBorder="1" applyAlignment="1">
      <alignment horizontal="left"/>
    </xf>
    <xf numFmtId="164" fontId="13" fillId="2" borderId="12" xfId="0" applyNumberFormat="1" applyFont="1" applyFill="1" applyBorder="1" applyAlignment="1">
      <alignment horizontal="left" indent="2"/>
    </xf>
    <xf numFmtId="164" fontId="3" fillId="2" borderId="0" xfId="0" applyNumberFormat="1" applyFont="1" applyFill="1" applyBorder="1"/>
    <xf numFmtId="164" fontId="2" fillId="2" borderId="0" xfId="0" applyNumberFormat="1" applyFont="1" applyFill="1" applyBorder="1"/>
    <xf numFmtId="165" fontId="0" fillId="2" borderId="0" xfId="0" applyNumberFormat="1" applyFill="1"/>
    <xf numFmtId="164" fontId="2" fillId="2" borderId="0" xfId="0" applyNumberFormat="1" applyFont="1" applyFill="1" applyBorder="1" applyAlignment="1">
      <alignment wrapText="1"/>
    </xf>
    <xf numFmtId="164" fontId="3" fillId="2" borderId="13" xfId="0" applyNumberFormat="1" applyFont="1" applyFill="1" applyBorder="1"/>
    <xf numFmtId="173"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quotePrefix="1" applyFont="1"/>
    <xf numFmtId="0" fontId="2" fillId="0" borderId="0" xfId="0" applyFont="1" applyAlignment="1">
      <alignment vertical="center"/>
    </xf>
    <xf numFmtId="164" fontId="2" fillId="0" borderId="0" xfId="4" applyNumberFormat="1" applyFont="1"/>
    <xf numFmtId="0" fontId="3" fillId="0" borderId="2" xfId="0" applyFont="1" applyBorder="1" applyAlignment="1">
      <alignment vertical="center"/>
    </xf>
    <xf numFmtId="164" fontId="3" fillId="0" borderId="2" xfId="4" applyNumberFormat="1" applyFont="1" applyBorder="1" applyAlignment="1">
      <alignment vertical="center"/>
    </xf>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5" fontId="2" fillId="0" borderId="0" xfId="0" applyNumberFormat="1" applyFont="1"/>
    <xf numFmtId="165" fontId="2" fillId="0" borderId="0" xfId="4" applyNumberFormat="1" applyFont="1"/>
    <xf numFmtId="0" fontId="2" fillId="0" borderId="0" xfId="0" applyFont="1" applyAlignment="1">
      <alignment horizontal="left"/>
    </xf>
    <xf numFmtId="0" fontId="8" fillId="0" borderId="0" xfId="0" applyFont="1"/>
    <xf numFmtId="164" fontId="2" fillId="0" borderId="0" xfId="0" applyNumberFormat="1" applyFont="1"/>
    <xf numFmtId="0" fontId="3" fillId="0" borderId="0" xfId="0" applyFont="1" applyAlignment="1">
      <alignment horizontal="left" vertical="center"/>
    </xf>
    <xf numFmtId="165" fontId="3" fillId="0" borderId="0" xfId="4" applyNumberFormat="1" applyFont="1" applyAlignment="1">
      <alignment horizontal="center"/>
    </xf>
    <xf numFmtId="165" fontId="3" fillId="0" borderId="0" xfId="0" applyNumberFormat="1" applyFont="1"/>
    <xf numFmtId="165" fontId="3" fillId="0" borderId="0" xfId="0" applyNumberFormat="1" applyFont="1" applyAlignment="1">
      <alignment horizontal="left" vertical="center"/>
    </xf>
    <xf numFmtId="0" fontId="1" fillId="0" borderId="0" xfId="0" applyFont="1"/>
    <xf numFmtId="0" fontId="2" fillId="2" borderId="0" xfId="0" applyFont="1" applyFill="1"/>
    <xf numFmtId="10" fontId="0" fillId="0" borderId="0" xfId="0" applyNumberFormat="1"/>
    <xf numFmtId="0" fontId="8" fillId="2" borderId="12" xfId="0" applyFont="1" applyFill="1" applyBorder="1" applyAlignment="1">
      <alignment horizontal="left" indent="2"/>
    </xf>
    <xf numFmtId="164" fontId="8" fillId="2" borderId="12" xfId="0" applyNumberFormat="1" applyFont="1" applyFill="1" applyBorder="1" applyAlignment="1">
      <alignment horizontal="left" indent="2"/>
    </xf>
    <xf numFmtId="164" fontId="9" fillId="0" borderId="0" xfId="4" applyNumberFormat="1" applyFont="1" applyAlignment="1">
      <alignment horizontal="center" vertical="center"/>
    </xf>
    <xf numFmtId="0" fontId="3" fillId="2" borderId="0" xfId="0" applyFont="1" applyFill="1" applyBorder="1" applyAlignment="1">
      <alignment vertical="center" wrapText="1"/>
    </xf>
    <xf numFmtId="164" fontId="3" fillId="2" borderId="0" xfId="4" applyNumberFormat="1" applyFont="1" applyFill="1" applyBorder="1" applyAlignment="1">
      <alignment horizontal="right" vertical="top"/>
    </xf>
    <xf numFmtId="0" fontId="11"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left" vertical="top" wrapText="1"/>
    </xf>
    <xf numFmtId="0" fontId="11" fillId="0" borderId="0" xfId="0" applyFont="1"/>
    <xf numFmtId="0" fontId="10" fillId="2" borderId="12" xfId="0" applyFont="1" applyFill="1" applyBorder="1" applyAlignment="1">
      <alignment horizontal="center" vertical="center"/>
    </xf>
    <xf numFmtId="0" fontId="3" fillId="2" borderId="0" xfId="0" applyFont="1" applyFill="1" applyAlignment="1">
      <alignment horizontal="center" vertical="center"/>
    </xf>
    <xf numFmtId="0" fontId="2" fillId="2" borderId="0" xfId="0" applyFont="1" applyFill="1" applyAlignment="1">
      <alignment horizontal="center" vertical="center"/>
    </xf>
    <xf numFmtId="0" fontId="2" fillId="0" borderId="0" xfId="0" applyFont="1" applyAlignment="1">
      <alignment horizontal="center" vertical="center"/>
    </xf>
    <xf numFmtId="0" fontId="2" fillId="2" borderId="13" xfId="0" applyFont="1" applyFill="1" applyBorder="1" applyAlignment="1">
      <alignment horizontal="center" vertical="center"/>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4" fontId="2" fillId="0" borderId="0" xfId="4" applyNumberFormat="1" applyFont="1" applyFill="1" applyBorder="1"/>
    <xf numFmtId="165" fontId="16" fillId="2" borderId="0" xfId="1" applyNumberFormat="1" applyFont="1" applyFill="1" applyBorder="1" applyAlignment="1">
      <alignment horizontal="left" vertical="center"/>
    </xf>
    <xf numFmtId="164" fontId="2" fillId="0" borderId="0" xfId="4" applyNumberFormat="1" applyFont="1" applyFill="1" applyAlignment="1">
      <alignment horizontal="center" vertical="center"/>
    </xf>
    <xf numFmtId="164" fontId="3" fillId="0" borderId="13" xfId="4" applyNumberFormat="1" applyFont="1" applyFill="1" applyBorder="1" applyAlignment="1">
      <alignment horizontal="center" vertical="center"/>
    </xf>
    <xf numFmtId="0" fontId="17" fillId="0" borderId="0" xfId="0" applyFont="1"/>
    <xf numFmtId="0" fontId="2" fillId="0" borderId="0" xfId="0" applyFont="1" applyAlignment="1">
      <alignment horizontal="left" vertical="top" wrapText="1"/>
    </xf>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1" fillId="0" borderId="0" xfId="1" applyNumberFormat="1" applyFont="1" applyFill="1" applyBorder="1" applyAlignment="1">
      <alignment horizontal="righ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75" fontId="15" fillId="0" borderId="0" xfId="0" applyNumberFormat="1" applyFont="1"/>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0" fontId="15" fillId="0" borderId="0" xfId="0" applyFont="1"/>
    <xf numFmtId="0" fontId="15" fillId="2" borderId="0" xfId="0" applyFont="1" applyFill="1"/>
    <xf numFmtId="174"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0" fontId="11" fillId="2" borderId="2" xfId="2" applyNumberFormat="1" applyFont="1" applyFill="1" applyBorder="1" applyAlignment="1">
      <alignment horizontal="right" vertical="center"/>
    </xf>
    <xf numFmtId="165" fontId="15" fillId="2" borderId="0" xfId="0" applyNumberFormat="1" applyFont="1" applyFill="1"/>
    <xf numFmtId="0" fontId="11" fillId="2" borderId="0" xfId="2" applyNumberFormat="1" applyFont="1" applyFill="1" applyBorder="1" applyAlignment="1">
      <alignment horizontal="right" vertical="center"/>
    </xf>
    <xf numFmtId="0" fontId="18" fillId="2" borderId="0" xfId="0" applyFont="1" applyFill="1" applyAlignment="1">
      <alignment vertical="center" wrapText="1"/>
    </xf>
    <xf numFmtId="164" fontId="18" fillId="2" borderId="0" xfId="4" applyNumberFormat="1" applyFont="1" applyFill="1" applyBorder="1" applyAlignment="1">
      <alignment horizontal="right" vertical="top"/>
    </xf>
    <xf numFmtId="0" fontId="10" fillId="2" borderId="0" xfId="0" applyFont="1" applyFill="1" applyAlignment="1">
      <alignment vertical="center" wrapText="1"/>
    </xf>
    <xf numFmtId="164" fontId="10" fillId="2" borderId="0" xfId="4" applyNumberFormat="1" applyFont="1" applyFill="1" applyBorder="1" applyAlignment="1">
      <alignment horizontal="right" vertical="top"/>
    </xf>
    <xf numFmtId="0" fontId="18" fillId="0" borderId="0" xfId="0" applyFont="1" applyAlignment="1">
      <alignment vertical="center" wrapText="1"/>
    </xf>
    <xf numFmtId="164" fontId="18" fillId="0" borderId="0" xfId="4" applyNumberFormat="1" applyFont="1" applyFill="1" applyBorder="1" applyAlignment="1">
      <alignment horizontal="right" vertical="top"/>
    </xf>
    <xf numFmtId="0" fontId="10" fillId="0" borderId="0" xfId="0" applyFont="1" applyAlignment="1">
      <alignment vertical="center" wrapText="1"/>
    </xf>
    <xf numFmtId="164" fontId="10" fillId="0" borderId="0" xfId="4" applyNumberFormat="1" applyFont="1" applyFill="1" applyBorder="1" applyAlignment="1">
      <alignment horizontal="right" vertical="top"/>
    </xf>
    <xf numFmtId="0" fontId="20" fillId="0" borderId="3" xfId="0" applyFont="1" applyBorder="1"/>
    <xf numFmtId="14" fontId="19" fillId="0" borderId="3" xfId="0" applyNumberFormat="1" applyFont="1" applyBorder="1" applyAlignment="1">
      <alignment horizontal="right" vertical="center"/>
    </xf>
    <xf numFmtId="0" fontId="22" fillId="0" borderId="0" xfId="0" applyFont="1"/>
    <xf numFmtId="0" fontId="23" fillId="0" borderId="0" xfId="0" applyFont="1" applyAlignment="1">
      <alignment vertical="center"/>
    </xf>
    <xf numFmtId="9" fontId="3" fillId="0" borderId="0" xfId="2" applyFont="1" applyFill="1" applyBorder="1" applyAlignment="1">
      <alignment vertical="center"/>
    </xf>
    <xf numFmtId="0" fontId="18" fillId="0" borderId="0" xfId="0" applyFont="1"/>
    <xf numFmtId="164" fontId="10" fillId="0" borderId="2" xfId="5" applyNumberFormat="1" applyFont="1" applyFill="1" applyBorder="1"/>
    <xf numFmtId="164" fontId="11" fillId="0" borderId="0" xfId="5" applyNumberFormat="1" applyFont="1" applyFill="1" applyBorder="1"/>
    <xf numFmtId="164" fontId="10" fillId="0" borderId="0" xfId="5" applyNumberFormat="1" applyFont="1" applyFill="1" applyBorder="1"/>
    <xf numFmtId="0" fontId="11" fillId="0" borderId="0" xfId="0" applyFont="1" applyAlignment="1">
      <alignment horizontal="left"/>
    </xf>
    <xf numFmtId="164" fontId="11" fillId="0" borderId="0" xfId="2" applyNumberFormat="1" applyFont="1" applyFill="1" applyBorder="1" applyAlignment="1">
      <alignment vertical="center"/>
    </xf>
    <xf numFmtId="164" fontId="11" fillId="0" borderId="0" xfId="2" applyNumberFormat="1" applyFont="1" applyFill="1" applyAlignment="1">
      <alignment vertical="center"/>
    </xf>
    <xf numFmtId="0" fontId="11" fillId="0" borderId="0" xfId="0" applyFont="1" applyAlignment="1">
      <alignment horizontal="left" vertical="top" wrapText="1"/>
    </xf>
    <xf numFmtId="0" fontId="10" fillId="0" borderId="4" xfId="0" applyFont="1" applyBorder="1" applyAlignment="1">
      <alignment vertical="center"/>
    </xf>
    <xf numFmtId="164" fontId="10" fillId="0" borderId="4" xfId="2" applyNumberFormat="1" applyFont="1" applyFill="1" applyBorder="1" applyAlignment="1">
      <alignment vertical="center"/>
    </xf>
    <xf numFmtId="164" fontId="3" fillId="0" borderId="2" xfId="5" applyNumberFormat="1" applyFont="1" applyFill="1" applyBorder="1"/>
    <xf numFmtId="164" fontId="2" fillId="0" borderId="0" xfId="5" applyNumberFormat="1" applyFont="1" applyFill="1" applyBorder="1"/>
    <xf numFmtId="164" fontId="3" fillId="0" borderId="0" xfId="5" applyNumberFormat="1" applyFont="1" applyFill="1" applyBorder="1"/>
    <xf numFmtId="164" fontId="2" fillId="0" borderId="0" xfId="2" applyNumberFormat="1" applyFont="1" applyFill="1" applyBorder="1" applyAlignment="1">
      <alignment vertical="center"/>
    </xf>
    <xf numFmtId="164" fontId="3" fillId="0" borderId="4" xfId="2" applyNumberFormat="1" applyFont="1" applyFill="1" applyBorder="1" applyAlignment="1">
      <alignment vertical="center"/>
    </xf>
    <xf numFmtId="9" fontId="2" fillId="0" borderId="0" xfId="2" applyFont="1" applyFill="1"/>
    <xf numFmtId="164" fontId="11" fillId="0" borderId="0" xfId="5" applyNumberFormat="1" applyFont="1" applyFill="1"/>
    <xf numFmtId="164" fontId="10" fillId="0" borderId="0" xfId="5" applyNumberFormat="1" applyFont="1" applyFill="1"/>
    <xf numFmtId="164" fontId="10" fillId="0" borderId="4" xfId="5" applyNumberFormat="1" applyFont="1" applyFill="1" applyBorder="1" applyAlignment="1">
      <alignment vertical="center"/>
    </xf>
    <xf numFmtId="164" fontId="10" fillId="0" borderId="0" xfId="5" applyNumberFormat="1" applyFont="1" applyFill="1" applyBorder="1" applyAlignment="1">
      <alignment vertical="center"/>
    </xf>
    <xf numFmtId="164" fontId="2" fillId="0" borderId="0" xfId="5" applyNumberFormat="1" applyFont="1" applyFill="1"/>
    <xf numFmtId="164" fontId="3" fillId="0" borderId="0" xfId="5" applyNumberFormat="1" applyFont="1" applyFill="1"/>
    <xf numFmtId="164" fontId="3" fillId="0" borderId="2" xfId="5" applyNumberFormat="1" applyFont="1" applyFill="1" applyBorder="1" applyAlignment="1">
      <alignment vertical="center"/>
    </xf>
    <xf numFmtId="164" fontId="10" fillId="0" borderId="2" xfId="5" applyNumberFormat="1" applyFont="1" applyFill="1" applyBorder="1" applyAlignment="1">
      <alignment vertical="center"/>
    </xf>
    <xf numFmtId="164" fontId="10" fillId="0" borderId="0" xfId="2" applyNumberFormat="1" applyFont="1" applyFill="1" applyAlignment="1">
      <alignment vertical="center"/>
    </xf>
    <xf numFmtId="164" fontId="10" fillId="0" borderId="0" xfId="0" applyNumberFormat="1" applyFont="1"/>
    <xf numFmtId="164" fontId="11" fillId="0" borderId="0" xfId="0" applyNumberFormat="1" applyFont="1"/>
    <xf numFmtId="164" fontId="3" fillId="0" borderId="4" xfId="5" applyNumberFormat="1" applyFont="1" applyFill="1" applyBorder="1" applyAlignment="1">
      <alignment vertical="center"/>
    </xf>
    <xf numFmtId="164" fontId="3" fillId="0" borderId="0" xfId="5" applyNumberFormat="1" applyFont="1" applyFill="1" applyBorder="1" applyAlignment="1">
      <alignment vertical="center"/>
    </xf>
    <xf numFmtId="0" fontId="10" fillId="0" borderId="0" xfId="0" applyFont="1"/>
    <xf numFmtId="0" fontId="20" fillId="0" borderId="0" xfId="0" applyFont="1"/>
    <xf numFmtId="14" fontId="19" fillId="0" borderId="0" xfId="0" applyNumberFormat="1" applyFont="1" applyAlignment="1">
      <alignment horizontal="right" vertical="center"/>
    </xf>
    <xf numFmtId="164" fontId="11" fillId="0" borderId="1" xfId="0" applyNumberFormat="1" applyFont="1" applyBorder="1"/>
    <xf numFmtId="0" fontId="10" fillId="0" borderId="4" xfId="0" applyFont="1" applyBorder="1" applyAlignment="1">
      <alignment wrapText="1"/>
    </xf>
    <xf numFmtId="164" fontId="10" fillId="0" borderId="4" xfId="0" applyNumberFormat="1" applyFont="1" applyBorder="1"/>
    <xf numFmtId="0" fontId="10" fillId="0" borderId="0" xfId="0" applyFont="1" applyAlignment="1">
      <alignment wrapText="1"/>
    </xf>
    <xf numFmtId="0" fontId="11" fillId="0" borderId="0" xfId="0" applyFont="1" applyAlignment="1">
      <alignment wrapText="1"/>
    </xf>
    <xf numFmtId="164" fontId="11" fillId="0" borderId="0" xfId="4" applyNumberFormat="1" applyFont="1" applyFill="1" applyBorder="1" applyAlignment="1">
      <alignment horizontal="left" vertical="center"/>
    </xf>
    <xf numFmtId="0" fontId="10" fillId="0" borderId="0" xfId="0" applyFont="1" applyAlignment="1">
      <alignment horizontal="left" vertical="center" wrapText="1"/>
    </xf>
    <xf numFmtId="164" fontId="10" fillId="0" borderId="0" xfId="4" applyNumberFormat="1" applyFont="1" applyFill="1" applyBorder="1" applyAlignment="1">
      <alignment horizontal="center" vertical="center"/>
    </xf>
    <xf numFmtId="0" fontId="10" fillId="0" borderId="3" xfId="0" applyFont="1" applyBorder="1"/>
    <xf numFmtId="166" fontId="11" fillId="0" borderId="0" xfId="2" applyNumberFormat="1" applyFont="1" applyFill="1" applyBorder="1" applyAlignment="1">
      <alignment horizontal="right" vertical="center"/>
    </xf>
    <xf numFmtId="165" fontId="3" fillId="0" borderId="0" xfId="4" applyNumberFormat="1" applyFont="1" applyFill="1" applyBorder="1" applyAlignment="1">
      <alignment horizontal="center"/>
    </xf>
    <xf numFmtId="166" fontId="2" fillId="0" borderId="0" xfId="2" applyNumberFormat="1" applyFont="1" applyFill="1" applyBorder="1"/>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64" fontId="11" fillId="0" borderId="0" xfId="4" applyNumberFormat="1" applyFont="1" applyFill="1" applyBorder="1"/>
    <xf numFmtId="0" fontId="20" fillId="0" borderId="3" xfId="0" applyFont="1" applyBorder="1" applyAlignment="1">
      <alignment wrapText="1"/>
    </xf>
    <xf numFmtId="165" fontId="2" fillId="0" borderId="0" xfId="4" applyNumberFormat="1" applyFont="1" applyFill="1" applyBorder="1"/>
    <xf numFmtId="164" fontId="11" fillId="0" borderId="0" xfId="4" applyNumberFormat="1" applyFont="1" applyFill="1" applyAlignment="1">
      <alignment horizontal="center" vertical="center"/>
    </xf>
    <xf numFmtId="164" fontId="3" fillId="0" borderId="13" xfId="4" applyNumberFormat="1" applyFont="1" applyFill="1" applyBorder="1" applyAlignment="1">
      <alignment vertical="center"/>
    </xf>
    <xf numFmtId="164" fontId="10" fillId="0" borderId="13" xfId="4" applyNumberFormat="1" applyFont="1" applyFill="1" applyBorder="1" applyAlignment="1">
      <alignment vertical="center"/>
    </xf>
    <xf numFmtId="164" fontId="22" fillId="0" borderId="0" xfId="4" applyNumberFormat="1" applyFont="1" applyFill="1" applyAlignment="1">
      <alignment horizontal="center" vertical="center"/>
    </xf>
    <xf numFmtId="0" fontId="0" fillId="0" borderId="0" xfId="0" applyAlignment="1">
      <alignment horizontal="center" vertical="center"/>
    </xf>
    <xf numFmtId="164" fontId="10" fillId="0" borderId="13" xfId="4" applyNumberFormat="1" applyFont="1" applyFill="1" applyBorder="1" applyAlignment="1">
      <alignment horizontal="center" vertical="center"/>
    </xf>
    <xf numFmtId="166" fontId="0" fillId="0" borderId="0" xfId="2" applyNumberFormat="1" applyFo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0" fontId="0" fillId="0" borderId="0" xfId="0"/>
    <xf numFmtId="164" fontId="5" fillId="2" borderId="0" xfId="9" applyNumberFormat="1" applyFont="1" applyFill="1" applyBorder="1" applyAlignment="1">
      <alignment horizontal="left" vertical="center"/>
    </xf>
    <xf numFmtId="165" fontId="0" fillId="0" borderId="0" xfId="0" applyNumberFormat="1"/>
    <xf numFmtId="1" fontId="10" fillId="2" borderId="1" xfId="1" applyNumberFormat="1" applyFont="1" applyFill="1" applyBorder="1" applyAlignment="1">
      <alignment horizontal="right" vertical="center"/>
    </xf>
    <xf numFmtId="1" fontId="15" fillId="0" borderId="0" xfId="0" applyNumberFormat="1" applyFont="1"/>
    <xf numFmtId="10" fontId="15" fillId="0" borderId="0" xfId="0" applyNumberFormat="1" applyFont="1"/>
    <xf numFmtId="10" fontId="11" fillId="2" borderId="0" xfId="2" applyNumberFormat="1" applyFont="1" applyFill="1" applyBorder="1" applyAlignment="1">
      <alignment horizontal="left" vertical="center"/>
    </xf>
    <xf numFmtId="166" fontId="0" fillId="2" borderId="0" xfId="2" applyNumberFormat="1" applyFont="1" applyFill="1"/>
    <xf numFmtId="10" fontId="0" fillId="2" borderId="0" xfId="2" applyNumberFormat="1" applyFont="1" applyFill="1"/>
    <xf numFmtId="10" fontId="0" fillId="2" borderId="0" xfId="0" applyNumberFormat="1" applyFill="1"/>
    <xf numFmtId="164" fontId="5" fillId="2" borderId="36" xfId="9" applyNumberFormat="1" applyFont="1" applyFill="1" applyBorder="1" applyAlignment="1">
      <alignment horizontal="left" vertical="center"/>
    </xf>
    <xf numFmtId="0" fontId="0" fillId="2" borderId="0" xfId="0" applyFill="1"/>
    <xf numFmtId="0" fontId="30" fillId="0" borderId="3" xfId="0" applyFont="1" applyBorder="1"/>
    <xf numFmtId="14" fontId="91" fillId="0" borderId="3" xfId="0" applyNumberFormat="1" applyFont="1" applyBorder="1" applyAlignment="1">
      <alignment horizontal="right" vertical="center"/>
    </xf>
    <xf numFmtId="0" fontId="33" fillId="0" borderId="0" xfId="0" applyFont="1"/>
    <xf numFmtId="164" fontId="92" fillId="2" borderId="0" xfId="4" applyNumberFormat="1" applyFont="1" applyFill="1" applyBorder="1" applyAlignment="1">
      <alignment horizontal="right" vertical="top"/>
    </xf>
    <xf numFmtId="0" fontId="3" fillId="0" borderId="36" xfId="0" applyFont="1" applyBorder="1"/>
    <xf numFmtId="164" fontId="3" fillId="0" borderId="36" xfId="4" applyNumberFormat="1" applyFont="1" applyFill="1" applyBorder="1"/>
    <xf numFmtId="0" fontId="10" fillId="0" borderId="36" xfId="0" applyFont="1" applyBorder="1"/>
    <xf numFmtId="164" fontId="10" fillId="0" borderId="36" xfId="4" applyNumberFormat="1" applyFont="1" applyFill="1" applyBorder="1"/>
    <xf numFmtId="0" fontId="19" fillId="0" borderId="0" xfId="0" applyFont="1"/>
    <xf numFmtId="0" fontId="93" fillId="2" borderId="0" xfId="0" applyFont="1" applyFill="1" applyAlignment="1">
      <alignment vertical="center" wrapText="1"/>
    </xf>
    <xf numFmtId="164" fontId="18" fillId="2" borderId="9" xfId="4" applyNumberFormat="1" applyFont="1" applyFill="1" applyBorder="1" applyAlignment="1">
      <alignment horizontal="right" vertical="top"/>
    </xf>
    <xf numFmtId="0" fontId="93" fillId="0" borderId="0" xfId="0" applyFont="1" applyAlignment="1">
      <alignment vertical="center" wrapText="1"/>
    </xf>
    <xf numFmtId="175" fontId="0" fillId="0" borderId="0" xfId="0" applyNumberFormat="1"/>
    <xf numFmtId="167" fontId="36" fillId="2" borderId="0" xfId="0" applyNumberFormat="1" applyFont="1" applyFill="1"/>
    <xf numFmtId="3" fontId="0" fillId="0" borderId="0" xfId="0" applyNumberFormat="1"/>
    <xf numFmtId="166" fontId="0" fillId="0" borderId="0" xfId="47" applyNumberFormat="1" applyFont="1"/>
    <xf numFmtId="177" fontId="0" fillId="0" borderId="0" xfId="47" applyNumberFormat="1" applyFont="1"/>
    <xf numFmtId="10" fontId="0" fillId="0" borderId="0" xfId="2" applyNumberFormat="1" applyFont="1"/>
    <xf numFmtId="188" fontId="0" fillId="0" borderId="0" xfId="0" applyNumberFormat="1"/>
    <xf numFmtId="188" fontId="0" fillId="0" borderId="0" xfId="2" applyNumberFormat="1" applyFont="1"/>
    <xf numFmtId="189" fontId="0" fillId="0" borderId="0" xfId="0" applyNumberFormat="1"/>
    <xf numFmtId="189" fontId="0" fillId="0" borderId="0" xfId="2" applyNumberFormat="1" applyFont="1"/>
    <xf numFmtId="0" fontId="94" fillId="2" borderId="0" xfId="0" applyFont="1" applyFill="1"/>
    <xf numFmtId="0" fontId="91" fillId="2" borderId="37" xfId="0" applyFont="1" applyFill="1" applyBorder="1" applyAlignment="1">
      <alignment horizontal="center" vertical="center"/>
    </xf>
    <xf numFmtId="0" fontId="91" fillId="2" borderId="6" xfId="0" applyFont="1" applyFill="1" applyBorder="1" applyAlignment="1">
      <alignment horizontal="right" vertical="center" wrapText="1"/>
    </xf>
    <xf numFmtId="0" fontId="91" fillId="2" borderId="6" xfId="0" applyFont="1" applyFill="1" applyBorder="1" applyAlignment="1">
      <alignment horizontal="center" vertical="center" wrapText="1"/>
    </xf>
    <xf numFmtId="0" fontId="4" fillId="2" borderId="0" xfId="0" applyFont="1" applyFill="1" applyAlignment="1">
      <alignment vertical="center" wrapText="1"/>
    </xf>
    <xf numFmtId="164" fontId="4" fillId="2" borderId="8" xfId="4" applyNumberFormat="1" applyFont="1" applyFill="1" applyBorder="1" applyAlignment="1">
      <alignment horizontal="right" vertical="top"/>
    </xf>
    <xf numFmtId="164" fontId="4" fillId="2" borderId="9" xfId="4" applyNumberFormat="1" applyFont="1" applyFill="1" applyBorder="1" applyAlignment="1">
      <alignment horizontal="right" vertical="center"/>
    </xf>
    <xf numFmtId="164" fontId="4" fillId="2" borderId="10" xfId="4" quotePrefix="1" applyNumberFormat="1" applyFont="1" applyFill="1" applyBorder="1" applyAlignment="1">
      <alignment horizontal="right" vertical="center"/>
    </xf>
    <xf numFmtId="164" fontId="4" fillId="2" borderId="10" xfId="4" applyNumberFormat="1" applyFont="1" applyFill="1" applyBorder="1" applyAlignment="1">
      <alignment horizontal="right" vertical="center"/>
    </xf>
    <xf numFmtId="164" fontId="4" fillId="2" borderId="8" xfId="4" applyNumberFormat="1" applyFont="1" applyFill="1" applyBorder="1" applyAlignment="1">
      <alignment horizontal="right" vertical="center"/>
    </xf>
    <xf numFmtId="164" fontId="4" fillId="0" borderId="7" xfId="4" applyNumberFormat="1" applyFont="1" applyFill="1" applyBorder="1" applyAlignment="1">
      <alignment horizontal="right" vertical="top"/>
    </xf>
    <xf numFmtId="164" fontId="4" fillId="0" borderId="9" xfId="4" applyNumberFormat="1" applyFont="1" applyFill="1" applyBorder="1" applyAlignment="1">
      <alignment horizontal="right" vertical="center"/>
    </xf>
    <xf numFmtId="164" fontId="4" fillId="0" borderId="10" xfId="4" applyNumberFormat="1" applyFont="1" applyFill="1" applyBorder="1" applyAlignment="1">
      <alignment horizontal="right" vertical="center"/>
    </xf>
    <xf numFmtId="0" fontId="24" fillId="2" borderId="4" xfId="0" applyFont="1" applyFill="1" applyBorder="1" applyAlignment="1">
      <alignment vertical="center" wrapText="1"/>
    </xf>
    <xf numFmtId="164" fontId="24" fillId="2" borderId="11" xfId="4" applyNumberFormat="1" applyFont="1" applyFill="1" applyBorder="1" applyAlignment="1">
      <alignment horizontal="right" vertical="top"/>
    </xf>
    <xf numFmtId="164" fontId="24" fillId="2" borderId="14" xfId="4" applyNumberFormat="1" applyFont="1" applyFill="1" applyBorder="1" applyAlignment="1">
      <alignment horizontal="right" vertical="top"/>
    </xf>
    <xf numFmtId="0" fontId="24" fillId="0" borderId="0" xfId="0" applyFont="1" applyAlignment="1">
      <alignment vertical="center" wrapText="1"/>
    </xf>
    <xf numFmtId="0" fontId="91" fillId="0" borderId="37" xfId="0" applyFont="1" applyBorder="1" applyAlignment="1">
      <alignment horizontal="center" vertical="center"/>
    </xf>
    <xf numFmtId="0" fontId="91" fillId="0" borderId="6" xfId="0" applyFont="1" applyBorder="1" applyAlignment="1">
      <alignment horizontal="right" vertical="center" wrapText="1"/>
    </xf>
    <xf numFmtId="0" fontId="4" fillId="0" borderId="0" xfId="0" applyFont="1" applyAlignment="1">
      <alignment vertical="center" wrapText="1"/>
    </xf>
    <xf numFmtId="164" fontId="4" fillId="0" borderId="8" xfId="4" applyNumberFormat="1" applyFont="1" applyFill="1" applyBorder="1" applyAlignment="1">
      <alignment horizontal="right" vertical="top"/>
    </xf>
    <xf numFmtId="164" fontId="4" fillId="0" borderId="10" xfId="4" quotePrefix="1" applyNumberFormat="1" applyFont="1" applyFill="1" applyBorder="1" applyAlignment="1">
      <alignment horizontal="right" vertical="center"/>
    </xf>
    <xf numFmtId="164" fontId="4" fillId="0" borderId="8" xfId="4" applyNumberFormat="1" applyFont="1" applyFill="1" applyBorder="1" applyAlignment="1">
      <alignment horizontal="right" vertical="center"/>
    </xf>
    <xf numFmtId="0" fontId="24" fillId="0" borderId="11" xfId="0" applyFont="1" applyBorder="1" applyAlignment="1">
      <alignment vertical="center" wrapText="1"/>
    </xf>
    <xf numFmtId="164" fontId="24" fillId="0" borderId="11" xfId="4" applyNumberFormat="1" applyFont="1" applyFill="1" applyBorder="1" applyAlignment="1">
      <alignment horizontal="right" vertical="top"/>
    </xf>
    <xf numFmtId="164" fontId="24" fillId="0" borderId="14" xfId="4" applyNumberFormat="1" applyFont="1" applyFill="1" applyBorder="1" applyAlignment="1">
      <alignment horizontal="right" vertical="top"/>
    </xf>
    <xf numFmtId="0" fontId="94" fillId="0" borderId="9" xfId="0" applyFont="1" applyBorder="1"/>
    <xf numFmtId="164" fontId="4" fillId="0" borderId="8" xfId="0" applyNumberFormat="1" applyFont="1" applyBorder="1" applyAlignment="1">
      <alignment horizontal="right" vertical="center"/>
    </xf>
    <xf numFmtId="0" fontId="24" fillId="0" borderId="4" xfId="0" applyFont="1" applyBorder="1" applyAlignment="1">
      <alignment vertical="center" wrapText="1"/>
    </xf>
    <xf numFmtId="0" fontId="94" fillId="2" borderId="9" xfId="0" applyFont="1" applyFill="1" applyBorder="1"/>
    <xf numFmtId="0" fontId="24" fillId="0" borderId="6" xfId="0" applyFont="1" applyBorder="1" applyAlignment="1">
      <alignment vertical="center" wrapText="1"/>
    </xf>
    <xf numFmtId="0" fontId="4" fillId="0" borderId="8" xfId="0" applyFont="1" applyBorder="1" applyAlignment="1">
      <alignment vertical="center" wrapText="1"/>
    </xf>
    <xf numFmtId="0" fontId="24" fillId="0" borderId="14" xfId="0" applyFont="1" applyBorder="1" applyAlignment="1">
      <alignment vertical="center" wrapText="1"/>
    </xf>
    <xf numFmtId="0" fontId="24" fillId="0" borderId="0" xfId="0" applyFont="1" applyBorder="1" applyAlignment="1">
      <alignment vertical="center" wrapText="1"/>
    </xf>
    <xf numFmtId="164" fontId="24" fillId="2" borderId="0" xfId="4" applyNumberFormat="1" applyFont="1" applyFill="1" applyBorder="1" applyAlignment="1">
      <alignment horizontal="right" vertical="top"/>
    </xf>
    <xf numFmtId="0" fontId="92" fillId="0" borderId="0" xfId="0" applyFont="1" applyAlignment="1">
      <alignment vertical="center"/>
    </xf>
    <xf numFmtId="164" fontId="92" fillId="0" borderId="0" xfId="2" applyNumberFormat="1" applyFont="1" applyFill="1" applyBorder="1" applyAlignment="1">
      <alignment vertical="center"/>
    </xf>
    <xf numFmtId="0" fontId="95" fillId="0" borderId="0" xfId="0" applyFont="1"/>
    <xf numFmtId="0" fontId="92" fillId="2" borderId="0" xfId="0" applyFont="1" applyFill="1" applyAlignment="1">
      <alignment vertical="center" wrapText="1"/>
    </xf>
    <xf numFmtId="0" fontId="30" fillId="0" borderId="0" xfId="0" applyFont="1"/>
    <xf numFmtId="14" fontId="91" fillId="0" borderId="0" xfId="0" applyNumberFormat="1" applyFont="1" applyAlignment="1">
      <alignment horizontal="right" vertical="center"/>
    </xf>
    <xf numFmtId="0" fontId="33" fillId="0" borderId="0" xfId="0" applyFont="1" applyAlignment="1">
      <alignment horizontal="left" vertical="center"/>
    </xf>
    <xf numFmtId="0" fontId="96" fillId="0" borderId="39" xfId="0" applyFont="1" applyBorder="1"/>
    <xf numFmtId="164" fontId="96" fillId="0" borderId="39" xfId="4" applyNumberFormat="1" applyFont="1" applyFill="1" applyBorder="1"/>
    <xf numFmtId="164" fontId="33" fillId="0" borderId="0" xfId="4" applyNumberFormat="1" applyFont="1" applyFill="1" applyBorder="1"/>
    <xf numFmtId="0" fontId="96" fillId="0" borderId="0" xfId="0" applyFont="1" applyBorder="1"/>
    <xf numFmtId="164" fontId="96" fillId="0" borderId="0" xfId="4" applyNumberFormat="1" applyFont="1" applyFill="1" applyBorder="1"/>
    <xf numFmtId="0" fontId="6" fillId="2" borderId="0" xfId="0" applyFont="1" applyFill="1"/>
    <xf numFmtId="0" fontId="11" fillId="0" borderId="41" xfId="0" applyFont="1" applyBorder="1" applyAlignment="1">
      <alignment vertical="center"/>
    </xf>
    <xf numFmtId="164" fontId="11" fillId="0" borderId="41" xfId="2" applyNumberFormat="1" applyFont="1" applyFill="1" applyBorder="1" applyAlignment="1">
      <alignment vertical="center"/>
    </xf>
    <xf numFmtId="164" fontId="11" fillId="0" borderId="41" xfId="5" applyNumberFormat="1" applyFont="1" applyFill="1" applyBorder="1" applyAlignment="1">
      <alignment vertical="center"/>
    </xf>
    <xf numFmtId="0" fontId="10" fillId="0" borderId="39" xfId="0" applyFont="1" applyBorder="1" applyAlignment="1">
      <alignment wrapText="1"/>
    </xf>
    <xf numFmtId="164" fontId="10" fillId="0" borderId="39" xfId="0" applyNumberFormat="1" applyFont="1" applyBorder="1"/>
    <xf numFmtId="164" fontId="11" fillId="0" borderId="39" xfId="0" applyNumberFormat="1" applyFont="1" applyBorder="1"/>
    <xf numFmtId="0" fontId="10" fillId="0" borderId="39" xfId="0" applyFont="1" applyBorder="1" applyAlignment="1">
      <alignment horizontal="left" vertical="center" wrapText="1"/>
    </xf>
    <xf numFmtId="164" fontId="10" fillId="0" borderId="39" xfId="0" applyNumberFormat="1" applyFont="1" applyBorder="1" applyAlignment="1">
      <alignment horizontal="center" vertical="center"/>
    </xf>
    <xf numFmtId="164" fontId="10" fillId="0" borderId="39" xfId="4" applyNumberFormat="1" applyFont="1" applyFill="1" applyBorder="1" applyAlignment="1">
      <alignment horizontal="center" vertical="center"/>
    </xf>
    <xf numFmtId="0" fontId="4" fillId="0" borderId="0" xfId="0" applyFont="1" applyAlignment="1">
      <alignment horizontal="left" vertical="top" wrapText="1"/>
    </xf>
    <xf numFmtId="10" fontId="11" fillId="2" borderId="2" xfId="2" applyNumberFormat="1" applyFont="1" applyFill="1" applyBorder="1" applyAlignment="1">
      <alignment horizontal="right" vertical="center"/>
    </xf>
    <xf numFmtId="166" fontId="0" fillId="0" borderId="0" xfId="0" applyNumberFormat="1"/>
    <xf numFmtId="1" fontId="15" fillId="2" borderId="0" xfId="0" applyNumberFormat="1" applyFont="1" applyFill="1"/>
    <xf numFmtId="164" fontId="24" fillId="0" borderId="0" xfId="4" applyNumberFormat="1" applyFont="1" applyFill="1" applyBorder="1" applyAlignment="1">
      <alignment horizontal="right" vertical="top"/>
    </xf>
    <xf numFmtId="0" fontId="91" fillId="2" borderId="42" xfId="0" applyFont="1" applyFill="1" applyBorder="1" applyAlignment="1">
      <alignment horizontal="center" vertical="center"/>
    </xf>
    <xf numFmtId="0" fontId="24" fillId="2" borderId="0" xfId="0" applyFont="1" applyFill="1" applyAlignment="1">
      <alignment vertical="center" wrapText="1"/>
    </xf>
    <xf numFmtId="0" fontId="94" fillId="0" borderId="0" xfId="0" applyFont="1"/>
    <xf numFmtId="0" fontId="91" fillId="0" borderId="42" xfId="0" applyFont="1" applyBorder="1" applyAlignment="1">
      <alignment horizontal="center" vertical="center"/>
    </xf>
    <xf numFmtId="0" fontId="92" fillId="0" borderId="0" xfId="0" applyFont="1" applyAlignment="1">
      <alignment vertical="center" wrapText="1"/>
    </xf>
    <xf numFmtId="164" fontId="92" fillId="0" borderId="0" xfId="4" applyNumberFormat="1" applyFont="1" applyFill="1" applyBorder="1" applyAlignment="1">
      <alignment horizontal="right" vertical="top"/>
    </xf>
    <xf numFmtId="164" fontId="92" fillId="2" borderId="40" xfId="4" applyNumberFormat="1" applyFont="1" applyFill="1" applyBorder="1" applyAlignment="1">
      <alignment horizontal="right" vertical="top"/>
    </xf>
    <xf numFmtId="164" fontId="92" fillId="2" borderId="1" xfId="4" applyNumberFormat="1" applyFont="1" applyFill="1" applyBorder="1" applyAlignment="1">
      <alignment horizontal="right" vertical="top"/>
    </xf>
    <xf numFmtId="0" fontId="91" fillId="2" borderId="10" xfId="0" applyFont="1" applyFill="1" applyBorder="1" applyAlignment="1">
      <alignment horizontal="center" vertical="center"/>
    </xf>
    <xf numFmtId="0" fontId="91" fillId="2" borderId="44" xfId="0" applyFont="1" applyFill="1" applyBorder="1" applyAlignment="1">
      <alignment horizontal="center" vertical="center"/>
    </xf>
    <xf numFmtId="164" fontId="96" fillId="0" borderId="39" xfId="5" applyNumberFormat="1" applyFont="1" applyFill="1" applyBorder="1"/>
    <xf numFmtId="164" fontId="33" fillId="0" borderId="0" xfId="2" applyNumberFormat="1" applyFont="1" applyFill="1" applyAlignment="1">
      <alignment vertical="center"/>
    </xf>
    <xf numFmtId="164" fontId="96" fillId="0" borderId="0" xfId="2" applyNumberFormat="1" applyFont="1" applyFill="1" applyAlignment="1">
      <alignment vertical="center"/>
    </xf>
    <xf numFmtId="0" fontId="33" fillId="0" borderId="0" xfId="0" applyFont="1" applyAlignment="1">
      <alignment horizontal="left"/>
    </xf>
    <xf numFmtId="0" fontId="33" fillId="0" borderId="0" xfId="0" applyFont="1" applyAlignment="1">
      <alignment horizontal="left" vertical="top" wrapText="1"/>
    </xf>
    <xf numFmtId="0" fontId="96" fillId="0" borderId="4" xfId="0" applyFont="1" applyBorder="1" applyAlignment="1">
      <alignment vertical="center"/>
    </xf>
    <xf numFmtId="164" fontId="96" fillId="0" borderId="4" xfId="2" applyNumberFormat="1" applyFont="1" applyFill="1" applyBorder="1" applyAlignment="1">
      <alignment vertical="center"/>
    </xf>
    <xf numFmtId="0" fontId="97" fillId="0" borderId="3" xfId="0" applyFont="1" applyBorder="1"/>
    <xf numFmtId="14" fontId="31" fillId="0" borderId="3" xfId="0" applyNumberFormat="1" applyFont="1" applyBorder="1" applyAlignment="1">
      <alignment horizontal="right" vertical="center"/>
    </xf>
    <xf numFmtId="164" fontId="33" fillId="0" borderId="0" xfId="5" applyNumberFormat="1" applyFont="1" applyFill="1"/>
    <xf numFmtId="164" fontId="96" fillId="0" borderId="0" xfId="5" applyNumberFormat="1" applyFont="1" applyFill="1"/>
    <xf numFmtId="0" fontId="96" fillId="0" borderId="0" xfId="0" applyFont="1" applyAlignment="1">
      <alignment vertical="center"/>
    </xf>
    <xf numFmtId="164" fontId="96" fillId="0" borderId="0" xfId="2" applyNumberFormat="1" applyFont="1" applyFill="1" applyBorder="1" applyAlignment="1">
      <alignment vertical="center"/>
    </xf>
    <xf numFmtId="1" fontId="33" fillId="0" borderId="0" xfId="5" applyNumberFormat="1" applyFont="1" applyFill="1" applyBorder="1" applyAlignment="1">
      <alignment horizontal="left"/>
    </xf>
    <xf numFmtId="2" fontId="33" fillId="0" borderId="0" xfId="5" applyNumberFormat="1" applyFont="1" applyFill="1" applyBorder="1" applyAlignment="1">
      <alignment horizontal="left"/>
    </xf>
    <xf numFmtId="164" fontId="96" fillId="0" borderId="0" xfId="5" applyNumberFormat="1" applyFont="1" applyFill="1" applyBorder="1"/>
    <xf numFmtId="164" fontId="33" fillId="0" borderId="0" xfId="2" applyNumberFormat="1" applyFont="1" applyFill="1" applyBorder="1" applyAlignment="1">
      <alignment vertical="center"/>
    </xf>
    <xf numFmtId="0" fontId="24" fillId="0" borderId="0" xfId="0" applyFont="1" applyAlignment="1">
      <alignment vertical="center"/>
    </xf>
    <xf numFmtId="164" fontId="24" fillId="0" borderId="0" xfId="2" applyNumberFormat="1" applyFont="1" applyFill="1" applyBorder="1" applyAlignment="1">
      <alignment vertical="center"/>
    </xf>
    <xf numFmtId="164" fontId="24" fillId="0" borderId="39" xfId="5" applyNumberFormat="1" applyFont="1" applyFill="1" applyBorder="1" applyAlignment="1">
      <alignment vertical="center"/>
    </xf>
    <xf numFmtId="0" fontId="4" fillId="0" borderId="0" xfId="0" applyFont="1"/>
    <xf numFmtId="164" fontId="4" fillId="0" borderId="0" xfId="5" applyNumberFormat="1" applyFont="1" applyFill="1"/>
    <xf numFmtId="0" fontId="24" fillId="0" borderId="0" xfId="0" applyFont="1"/>
    <xf numFmtId="0" fontId="4" fillId="0" borderId="0" xfId="0" applyFont="1" applyAlignment="1">
      <alignment horizontal="left"/>
    </xf>
    <xf numFmtId="164" fontId="4" fillId="0" borderId="0" xfId="0" applyNumberFormat="1" applyFont="1"/>
    <xf numFmtId="164" fontId="24" fillId="0" borderId="4" xfId="5" applyNumberFormat="1" applyFont="1" applyFill="1" applyBorder="1" applyAlignment="1">
      <alignment vertical="center"/>
    </xf>
    <xf numFmtId="170" fontId="4" fillId="0" borderId="0" xfId="0" applyNumberFormat="1" applyFont="1"/>
    <xf numFmtId="164" fontId="24" fillId="0" borderId="39" xfId="8" applyNumberFormat="1" applyFont="1" applyFill="1" applyBorder="1" applyAlignment="1">
      <alignment vertical="center"/>
    </xf>
    <xf numFmtId="1" fontId="4" fillId="0" borderId="0" xfId="0" applyNumberFormat="1" applyFont="1" applyAlignment="1">
      <alignment horizontal="left"/>
    </xf>
    <xf numFmtId="164" fontId="4" fillId="0" borderId="0" xfId="2" applyNumberFormat="1" applyFont="1" applyFill="1" applyBorder="1" applyAlignment="1">
      <alignment vertical="center"/>
    </xf>
    <xf numFmtId="0" fontId="24" fillId="0" borderId="4" xfId="0" applyFont="1" applyBorder="1" applyAlignment="1">
      <alignment vertical="center"/>
    </xf>
    <xf numFmtId="164" fontId="24" fillId="0" borderId="4" xfId="2" applyNumberFormat="1" applyFont="1" applyFill="1" applyBorder="1" applyAlignment="1">
      <alignment vertical="center"/>
    </xf>
    <xf numFmtId="164" fontId="4" fillId="0" borderId="0" xfId="4" applyNumberFormat="1" applyFont="1" applyFill="1" applyBorder="1"/>
    <xf numFmtId="0" fontId="96" fillId="0" borderId="4" xfId="0" applyFont="1" applyBorder="1" applyAlignment="1">
      <alignment horizontal="left" vertical="center"/>
    </xf>
    <xf numFmtId="164" fontId="96" fillId="0" borderId="4" xfId="4" applyNumberFormat="1" applyFont="1" applyFill="1" applyBorder="1" applyAlignment="1">
      <alignment horizontal="left" vertical="center"/>
    </xf>
    <xf numFmtId="164" fontId="96" fillId="0" borderId="4" xfId="4" applyNumberFormat="1" applyFont="1" applyFill="1" applyBorder="1" applyAlignment="1">
      <alignment horizontal="center"/>
    </xf>
    <xf numFmtId="164" fontId="24" fillId="0" borderId="4" xfId="4" applyNumberFormat="1" applyFont="1" applyFill="1" applyBorder="1" applyAlignment="1">
      <alignment horizontal="center"/>
    </xf>
    <xf numFmtId="164" fontId="96" fillId="0" borderId="39" xfId="0" applyNumberFormat="1" applyFont="1" applyBorder="1"/>
    <xf numFmtId="164" fontId="24" fillId="0" borderId="39" xfId="0" applyNumberFormat="1" applyFont="1" applyBorder="1"/>
    <xf numFmtId="0" fontId="96" fillId="0" borderId="0" xfId="0" applyFont="1"/>
    <xf numFmtId="0" fontId="33" fillId="0" borderId="0" xfId="0" applyFont="1" applyAlignment="1">
      <alignment wrapText="1"/>
    </xf>
    <xf numFmtId="164" fontId="33" fillId="0" borderId="0" xfId="0" applyNumberFormat="1" applyFont="1"/>
    <xf numFmtId="164" fontId="96" fillId="0" borderId="4" xfId="0" applyNumberFormat="1" applyFont="1" applyBorder="1" applyAlignment="1">
      <alignment horizontal="left" vertical="center"/>
    </xf>
    <xf numFmtId="164" fontId="33" fillId="0" borderId="0" xfId="4" applyNumberFormat="1" applyFont="1" applyFill="1" applyBorder="1" applyAlignment="1"/>
    <xf numFmtId="164" fontId="4" fillId="0" borderId="0" xfId="4" applyNumberFormat="1" applyFont="1" applyFill="1" applyBorder="1" applyAlignment="1"/>
    <xf numFmtId="164" fontId="24" fillId="0" borderId="4" xfId="0" applyNumberFormat="1" applyFont="1" applyBorder="1" applyAlignment="1">
      <alignment horizontal="left" vertical="center"/>
    </xf>
    <xf numFmtId="0" fontId="96" fillId="0" borderId="0" xfId="0" applyFont="1" applyBorder="1" applyAlignment="1">
      <alignment horizontal="left" vertical="center"/>
    </xf>
    <xf numFmtId="164" fontId="96" fillId="0" borderId="0" xfId="0" applyNumberFormat="1" applyFont="1" applyBorder="1" applyAlignment="1">
      <alignment horizontal="left" vertical="center"/>
    </xf>
    <xf numFmtId="164" fontId="24" fillId="0" borderId="0" xfId="0" applyNumberFormat="1" applyFont="1" applyBorder="1" applyAlignment="1">
      <alignment horizontal="left" vertical="center"/>
    </xf>
    <xf numFmtId="0" fontId="30" fillId="0" borderId="3" xfId="0" applyFont="1" applyBorder="1" applyAlignment="1">
      <alignment wrapText="1"/>
    </xf>
    <xf numFmtId="1" fontId="24" fillId="2" borderId="3" xfId="6" applyNumberFormat="1" applyFont="1" applyFill="1" applyBorder="1" applyAlignment="1">
      <alignment horizontal="right" vertical="center" wrapText="1"/>
    </xf>
    <xf numFmtId="1" fontId="91" fillId="0" borderId="3" xfId="0" applyNumberFormat="1" applyFont="1" applyBorder="1" applyAlignment="1">
      <alignment horizontal="right" vertical="center"/>
    </xf>
    <xf numFmtId="0" fontId="96" fillId="0" borderId="39" xfId="0" applyFont="1" applyBorder="1" applyAlignment="1">
      <alignment horizontal="left" vertical="center"/>
    </xf>
    <xf numFmtId="164" fontId="24" fillId="0" borderId="39" xfId="0" applyNumberFormat="1" applyFont="1" applyBorder="1" applyAlignment="1">
      <alignment horizontal="left" vertical="center"/>
    </xf>
    <xf numFmtId="164" fontId="24" fillId="0" borderId="39" xfId="4" applyNumberFormat="1" applyFont="1" applyFill="1" applyBorder="1" applyAlignment="1">
      <alignment horizontal="center"/>
    </xf>
    <xf numFmtId="164" fontId="95" fillId="0" borderId="0" xfId="0" applyNumberFormat="1" applyFont="1"/>
    <xf numFmtId="1" fontId="91" fillId="0" borderId="3" xfId="0" applyNumberFormat="1" applyFont="1" applyBorder="1" applyAlignment="1">
      <alignment horizontal="right" vertical="center" wrapText="1"/>
    </xf>
    <xf numFmtId="0" fontId="33" fillId="0" borderId="0" xfId="0" applyFont="1" applyAlignment="1">
      <alignment vertical="center"/>
    </xf>
    <xf numFmtId="164" fontId="4" fillId="0" borderId="0" xfId="4" applyNumberFormat="1" applyFont="1" applyFill="1" applyAlignment="1">
      <alignment horizontal="right" vertical="center"/>
    </xf>
    <xf numFmtId="164" fontId="4" fillId="0" borderId="0" xfId="4" applyNumberFormat="1" applyFont="1" applyFill="1" applyBorder="1" applyAlignment="1">
      <alignment horizontal="right"/>
    </xf>
    <xf numFmtId="164" fontId="4" fillId="0" borderId="0" xfId="4" applyNumberFormat="1" applyFont="1" applyFill="1" applyAlignment="1">
      <alignment horizontal="center" vertical="center"/>
    </xf>
    <xf numFmtId="0" fontId="96" fillId="0" borderId="39" xfId="0" applyFont="1" applyBorder="1" applyAlignment="1">
      <alignment vertical="center"/>
    </xf>
    <xf numFmtId="164" fontId="24" fillId="0" borderId="39" xfId="4" applyNumberFormat="1" applyFont="1" applyFill="1" applyBorder="1" applyAlignment="1">
      <alignment horizontal="center" vertical="center"/>
    </xf>
    <xf numFmtId="164" fontId="24" fillId="0" borderId="39" xfId="4" applyNumberFormat="1" applyFont="1" applyFill="1" applyBorder="1" applyAlignment="1">
      <alignment horizontal="right" vertical="center"/>
    </xf>
    <xf numFmtId="0" fontId="31" fillId="0" borderId="0" xfId="0" applyFont="1"/>
    <xf numFmtId="0" fontId="33" fillId="0" borderId="0" xfId="0" applyFont="1" applyAlignment="1">
      <alignment horizontal="right"/>
    </xf>
    <xf numFmtId="164" fontId="33" fillId="0" borderId="0" xfId="4" applyNumberFormat="1" applyFont="1" applyFill="1" applyBorder="1" applyAlignment="1">
      <alignment horizontal="right"/>
    </xf>
    <xf numFmtId="0" fontId="33" fillId="0" borderId="0" xfId="0" applyFont="1" applyAlignment="1">
      <alignment vertical="center" wrapText="1"/>
    </xf>
    <xf numFmtId="164" fontId="33" fillId="0" borderId="0" xfId="0" applyNumberFormat="1" applyFont="1" applyAlignment="1">
      <alignment horizontal="right"/>
    </xf>
    <xf numFmtId="165" fontId="24" fillId="0" borderId="1" xfId="4" applyNumberFormat="1" applyFont="1" applyFill="1" applyBorder="1" applyAlignment="1">
      <alignment horizontal="right"/>
    </xf>
    <xf numFmtId="164" fontId="24" fillId="0" borderId="1" xfId="4" applyNumberFormat="1" applyFont="1" applyFill="1" applyBorder="1" applyAlignment="1">
      <alignment horizontal="right"/>
    </xf>
    <xf numFmtId="0" fontId="4" fillId="0" borderId="0" xfId="0" applyFont="1" applyAlignment="1">
      <alignment horizontal="left" vertical="top" wrapText="1"/>
    </xf>
    <xf numFmtId="0" fontId="91" fillId="2" borderId="42" xfId="0" applyFont="1" applyFill="1" applyBorder="1" applyAlignment="1">
      <alignment horizontal="center" vertical="center" wrapText="1"/>
    </xf>
    <xf numFmtId="10" fontId="15" fillId="2" borderId="0" xfId="2" applyNumberFormat="1" applyFont="1" applyFill="1"/>
    <xf numFmtId="9" fontId="15" fillId="0" borderId="0" xfId="0" applyNumberFormat="1" applyFont="1"/>
    <xf numFmtId="165" fontId="0" fillId="0" borderId="0" xfId="1" applyNumberFormat="1" applyFont="1"/>
    <xf numFmtId="176" fontId="0" fillId="0" borderId="0" xfId="0" applyNumberFormat="1"/>
    <xf numFmtId="174" fontId="0" fillId="2" borderId="0" xfId="1" applyNumberFormat="1" applyFont="1" applyFill="1"/>
    <xf numFmtId="10" fontId="15" fillId="2" borderId="0" xfId="0" applyNumberFormat="1" applyFont="1" applyFill="1"/>
    <xf numFmtId="0" fontId="24" fillId="2" borderId="45" xfId="0" applyFont="1" applyFill="1" applyBorder="1" applyAlignment="1">
      <alignment vertical="center" wrapText="1"/>
    </xf>
    <xf numFmtId="0" fontId="91" fillId="2" borderId="45" xfId="0" applyFont="1" applyFill="1" applyBorder="1" applyAlignment="1">
      <alignment horizontal="right" vertical="center" wrapText="1"/>
    </xf>
    <xf numFmtId="0" fontId="24" fillId="0" borderId="45" xfId="0" applyFont="1" applyBorder="1" applyAlignment="1">
      <alignment vertical="center" wrapText="1"/>
    </xf>
    <xf numFmtId="0" fontId="91" fillId="0" borderId="45" xfId="0" applyFont="1" applyBorder="1" applyAlignment="1">
      <alignment horizontal="right" vertical="center" wrapText="1"/>
    </xf>
    <xf numFmtId="0" fontId="24" fillId="0" borderId="0" xfId="0" applyFont="1" applyBorder="1" applyAlignment="1">
      <alignment vertical="center"/>
    </xf>
    <xf numFmtId="164" fontId="4" fillId="0" borderId="0" xfId="4" applyNumberFormat="1" applyFont="1" applyFill="1" applyBorder="1" applyAlignment="1">
      <alignment vertical="center"/>
    </xf>
    <xf numFmtId="0" fontId="2" fillId="0" borderId="0" xfId="0" applyFont="1" applyAlignment="1">
      <alignment horizontal="left" vertical="top" wrapText="1"/>
    </xf>
    <xf numFmtId="0" fontId="4" fillId="0" borderId="0" xfId="0" applyFont="1" applyAlignment="1">
      <alignment horizontal="left" vertical="top" wrapText="1"/>
    </xf>
    <xf numFmtId="0" fontId="91" fillId="2" borderId="42" xfId="0" applyFont="1" applyFill="1" applyBorder="1" applyAlignment="1">
      <alignment horizontal="center" vertical="center" wrapText="1"/>
    </xf>
    <xf numFmtId="0" fontId="91" fillId="2" borderId="39" xfId="0" applyFont="1" applyFill="1" applyBorder="1" applyAlignment="1">
      <alignment horizontal="center" vertical="center" wrapText="1"/>
    </xf>
    <xf numFmtId="0" fontId="91" fillId="2" borderId="45" xfId="0" applyFont="1" applyFill="1" applyBorder="1" applyAlignment="1">
      <alignment horizontal="center" vertical="center" wrapText="1"/>
    </xf>
    <xf numFmtId="0" fontId="91" fillId="0" borderId="38"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42"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45" xfId="0" applyFont="1" applyBorder="1" applyAlignment="1">
      <alignment horizontal="center" vertical="center" wrapText="1"/>
    </xf>
    <xf numFmtId="0" fontId="91" fillId="2" borderId="38" xfId="0" applyFont="1" applyFill="1" applyBorder="1" applyAlignment="1">
      <alignment horizontal="center" vertical="center" wrapText="1"/>
    </xf>
    <xf numFmtId="0" fontId="91" fillId="2" borderId="7" xfId="0" applyFont="1" applyFill="1" applyBorder="1" applyAlignment="1">
      <alignment horizontal="center" vertical="center" wrapText="1"/>
    </xf>
    <xf numFmtId="0" fontId="91" fillId="2" borderId="8" xfId="0" applyFont="1" applyFill="1" applyBorder="1" applyAlignment="1">
      <alignment horizontal="center" vertical="center" wrapText="1"/>
    </xf>
    <xf numFmtId="0" fontId="91" fillId="2" borderId="1" xfId="0" applyFont="1" applyFill="1" applyBorder="1" applyAlignment="1">
      <alignment horizontal="center" vertical="center" wrapText="1"/>
    </xf>
    <xf numFmtId="0" fontId="91" fillId="2" borderId="43" xfId="0" applyFont="1" applyFill="1" applyBorder="1" applyAlignment="1">
      <alignment horizontal="center" vertical="center" wrapText="1"/>
    </xf>
    <xf numFmtId="0" fontId="2" fillId="0" borderId="0" xfId="0" applyFont="1" applyFill="1" applyBorder="1" applyAlignment="1">
      <alignment horizontal="left" vertical="top" wrapText="1"/>
    </xf>
    <xf numFmtId="0" fontId="0" fillId="0" borderId="0" xfId="0" applyFont="1" applyAlignment="1">
      <alignment horizontal="left" vertical="top" wrapText="1"/>
    </xf>
    <xf numFmtId="0" fontId="91" fillId="0" borderId="8" xfId="0" applyFont="1" applyBorder="1" applyAlignment="1">
      <alignment horizontal="center" vertical="center" wrapText="1"/>
    </xf>
    <xf numFmtId="174" fontId="0" fillId="0" borderId="0" xfId="1" applyNumberFormat="1" applyFont="1"/>
    <xf numFmtId="174" fontId="0" fillId="0" borderId="0" xfId="0" applyNumberFormat="1"/>
    <xf numFmtId="166" fontId="11" fillId="2" borderId="0" xfId="2" applyNumberFormat="1" applyFont="1" applyFill="1" applyBorder="1" applyAlignment="1">
      <alignment horizontal="right" vertical="center"/>
    </xf>
    <xf numFmtId="196" fontId="0" fillId="0" borderId="0" xfId="0" applyNumberFormat="1"/>
    <xf numFmtId="168" fontId="15" fillId="0" borderId="0" xfId="0" applyNumberFormat="1" applyFont="1"/>
    <xf numFmtId="2" fontId="16" fillId="2" borderId="2" xfId="2" applyNumberFormat="1" applyFont="1" applyFill="1" applyBorder="1" applyAlignment="1">
      <alignment horizontal="right" vertical="center"/>
    </xf>
    <xf numFmtId="166" fontId="5" fillId="2" borderId="2" xfId="2" applyNumberFormat="1" applyFont="1" applyFill="1" applyBorder="1" applyAlignment="1">
      <alignment horizontal="right" vertical="center"/>
    </xf>
    <xf numFmtId="0" fontId="16" fillId="2" borderId="2" xfId="2" applyNumberFormat="1" applyFont="1" applyFill="1" applyBorder="1" applyAlignment="1">
      <alignment horizontal="right" vertical="center"/>
    </xf>
  </cellXfs>
  <cellStyles count="61067">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xfId="1" builtinId="3"/>
    <cellStyle name="Komma 10" xfId="20429" xr:uid="{FBD09791-A6AC-42D9-A07E-B529CAAE0845}"/>
    <cellStyle name="Komma 2" xfId="4" xr:uid="{DA469C91-C86B-44BC-B90E-787307BD3A79}"/>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2" xfId="40" xr:uid="{27C94808-F663-46BA-A50F-63239721AC81}"/>
    <cellStyle name="Percent 3" xfId="47" xr:uid="{9D3D6D13-129B-4BCB-A77B-A2A528F60C14}"/>
    <cellStyle name="Porcentual 2" xfId="23062" xr:uid="{676430C4-5C56-4F90-A7A6-BC7BC3722DB6}"/>
    <cellStyle name="Prosent" xfId="2" builtinId="5"/>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W63"/>
  <sheetViews>
    <sheetView zoomScale="80" zoomScaleNormal="80" workbookViewId="0">
      <selection activeCell="P61" sqref="P61"/>
    </sheetView>
  </sheetViews>
  <sheetFormatPr baseColWidth="10" defaultColWidth="11.42578125" defaultRowHeight="15" x14ac:dyDescent="0.25"/>
  <cols>
    <col min="1" max="1" width="53.140625" style="8" bestFit="1" customWidth="1"/>
    <col min="2" max="6" width="13.42578125" style="8" bestFit="1" customWidth="1"/>
    <col min="7" max="8" width="14.42578125" style="8" bestFit="1" customWidth="1"/>
    <col min="9" max="12" width="14.42578125" style="8" customWidth="1"/>
    <col min="13" max="16" width="14.42578125" style="203" customWidth="1"/>
    <col min="17" max="17" width="11.42578125" style="8"/>
    <col min="18" max="19" width="12.85546875" style="8" bestFit="1" customWidth="1"/>
    <col min="20" max="16384" width="11.42578125" style="8"/>
  </cols>
  <sheetData>
    <row r="1" spans="1:22" x14ac:dyDescent="0.25">
      <c r="B1" s="25" t="s">
        <v>20</v>
      </c>
      <c r="C1" s="25" t="s">
        <v>20</v>
      </c>
      <c r="D1" s="25" t="s">
        <v>20</v>
      </c>
      <c r="E1" s="25" t="s">
        <v>20</v>
      </c>
      <c r="F1" s="25" t="s">
        <v>20</v>
      </c>
      <c r="G1" s="25" t="s">
        <v>20</v>
      </c>
      <c r="H1" s="25" t="s">
        <v>20</v>
      </c>
      <c r="I1" s="25" t="s">
        <v>20</v>
      </c>
      <c r="J1" s="25" t="s">
        <v>20</v>
      </c>
      <c r="K1" s="25" t="s">
        <v>20</v>
      </c>
      <c r="L1" s="25" t="s">
        <v>20</v>
      </c>
      <c r="M1" s="25" t="s">
        <v>20</v>
      </c>
      <c r="N1" s="25" t="s">
        <v>20</v>
      </c>
      <c r="O1" s="25" t="s">
        <v>20</v>
      </c>
      <c r="P1" s="25" t="s">
        <v>20</v>
      </c>
      <c r="R1" s="25" t="s">
        <v>0</v>
      </c>
      <c r="S1" s="25" t="s">
        <v>0</v>
      </c>
      <c r="T1" s="25" t="s">
        <v>0</v>
      </c>
    </row>
    <row r="2" spans="1:22" x14ac:dyDescent="0.25">
      <c r="B2" s="25">
        <v>2018</v>
      </c>
      <c r="C2" s="25">
        <v>2018</v>
      </c>
      <c r="D2" s="25">
        <v>2018</v>
      </c>
      <c r="E2" s="25">
        <v>2018</v>
      </c>
      <c r="F2" s="25">
        <v>2019</v>
      </c>
      <c r="G2" s="25">
        <v>2019</v>
      </c>
      <c r="H2" s="25">
        <v>2019</v>
      </c>
      <c r="I2" s="25">
        <v>2019</v>
      </c>
      <c r="J2" s="25">
        <v>2020</v>
      </c>
      <c r="K2" s="25">
        <v>2020</v>
      </c>
      <c r="L2" s="25">
        <v>2020</v>
      </c>
      <c r="M2" s="25">
        <v>2020</v>
      </c>
      <c r="N2" s="25">
        <v>2021</v>
      </c>
      <c r="O2" s="25">
        <v>2021</v>
      </c>
      <c r="P2" s="25">
        <v>2021</v>
      </c>
      <c r="R2" s="25">
        <v>2018</v>
      </c>
      <c r="S2" s="25">
        <v>2019</v>
      </c>
      <c r="T2" s="25">
        <v>2020</v>
      </c>
    </row>
    <row r="3" spans="1:22" ht="15.75" thickBot="1" x14ac:dyDescent="0.3">
      <c r="A3" s="80" t="s">
        <v>117</v>
      </c>
      <c r="B3" s="26" t="s">
        <v>142</v>
      </c>
      <c r="C3" s="26" t="s">
        <v>2</v>
      </c>
      <c r="D3" s="26" t="s">
        <v>1</v>
      </c>
      <c r="E3" s="26" t="s">
        <v>143</v>
      </c>
      <c r="F3" s="26" t="s">
        <v>142</v>
      </c>
      <c r="G3" s="26" t="s">
        <v>2</v>
      </c>
      <c r="H3" s="26" t="s">
        <v>1</v>
      </c>
      <c r="I3" s="26" t="s">
        <v>143</v>
      </c>
      <c r="J3" s="26" t="s">
        <v>142</v>
      </c>
      <c r="K3" s="26" t="s">
        <v>2</v>
      </c>
      <c r="L3" s="26" t="s">
        <v>1</v>
      </c>
      <c r="M3" s="26" t="s">
        <v>143</v>
      </c>
      <c r="N3" s="26" t="s">
        <v>142</v>
      </c>
      <c r="O3" s="26" t="s">
        <v>2</v>
      </c>
      <c r="P3" s="26" t="s">
        <v>1</v>
      </c>
      <c r="R3" s="26"/>
      <c r="S3" s="26"/>
      <c r="T3" s="26"/>
    </row>
    <row r="4" spans="1:22" x14ac:dyDescent="0.25">
      <c r="A4" s="1" t="s">
        <v>45</v>
      </c>
      <c r="B4" s="1">
        <v>230.19683239</v>
      </c>
      <c r="C4" s="1">
        <v>261.72402204999986</v>
      </c>
      <c r="D4" s="1">
        <v>285.20594963000002</v>
      </c>
      <c r="E4" s="1">
        <v>312.38818441000006</v>
      </c>
      <c r="F4" s="1">
        <v>304.75245502000013</v>
      </c>
      <c r="G4" s="1">
        <v>310.63408115999999</v>
      </c>
      <c r="H4" s="1">
        <v>314.45506121999995</v>
      </c>
      <c r="I4" s="1">
        <v>324.38796416999998</v>
      </c>
      <c r="J4" s="1">
        <v>309.8518998400001</v>
      </c>
      <c r="K4" s="1">
        <v>302.53971741999999</v>
      </c>
      <c r="L4" s="1">
        <v>292.81392655999991</v>
      </c>
      <c r="M4" s="1">
        <v>266.67816934000007</v>
      </c>
      <c r="N4" s="1">
        <v>261.33553926999991</v>
      </c>
      <c r="O4" s="1">
        <v>253.81487080999997</v>
      </c>
      <c r="P4" s="1">
        <v>-40.733815829999998</v>
      </c>
      <c r="R4" s="1">
        <f>SUM(B4:E4)</f>
        <v>1089.5149884800001</v>
      </c>
      <c r="S4" s="1">
        <f>SUM(F4:I4)</f>
        <v>1254.22956157</v>
      </c>
      <c r="T4" s="1">
        <f>SUM(J4:M4)</f>
        <v>1171.8837131600001</v>
      </c>
    </row>
    <row r="5" spans="1:22" x14ac:dyDescent="0.25">
      <c r="A5" s="1" t="s">
        <v>144</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N5" s="1">
        <v>-24.464090810000002</v>
      </c>
      <c r="O5" s="1">
        <v>-23.06787903</v>
      </c>
      <c r="P5" s="1">
        <v>-17.36321427</v>
      </c>
      <c r="R5" s="1">
        <f t="shared" ref="R5:R25" si="0">SUM(B5:E5)</f>
        <v>-141.30409741</v>
      </c>
      <c r="S5" s="1">
        <f t="shared" ref="S5:S25" si="1">SUM(F5:I5)</f>
        <v>-167.19941628999999</v>
      </c>
      <c r="T5" s="1">
        <f t="shared" ref="T5:T25" si="2">SUM(J5:M5)</f>
        <v>-144.82449274999999</v>
      </c>
    </row>
    <row r="6" spans="1:22" x14ac:dyDescent="0.25">
      <c r="A6" s="27" t="s">
        <v>94</v>
      </c>
      <c r="B6" s="27">
        <v>203.96599799999998</v>
      </c>
      <c r="C6" s="27">
        <v>227.38438993999986</v>
      </c>
      <c r="D6" s="27">
        <v>244.91009325000005</v>
      </c>
      <c r="E6" s="27">
        <v>271.95040988000005</v>
      </c>
      <c r="F6" s="27">
        <v>258.7107337600001</v>
      </c>
      <c r="G6" s="27">
        <v>268.91056613000001</v>
      </c>
      <c r="H6" s="27">
        <v>274.26063127999998</v>
      </c>
      <c r="I6" s="27">
        <v>285.14821411000003</v>
      </c>
      <c r="J6" s="27">
        <v>269.36264611000007</v>
      </c>
      <c r="K6" s="27">
        <v>264.61630343999997</v>
      </c>
      <c r="L6" s="27">
        <v>255.15875893999993</v>
      </c>
      <c r="M6" s="27">
        <v>237.92151192000009</v>
      </c>
      <c r="N6" s="27">
        <v>236.8714484599999</v>
      </c>
      <c r="O6" s="27">
        <v>230.74699177999997</v>
      </c>
      <c r="P6" s="27">
        <v>-58.097030099999998</v>
      </c>
      <c r="R6" s="27">
        <f t="shared" si="0"/>
        <v>948.21089106999989</v>
      </c>
      <c r="S6" s="27">
        <f t="shared" si="1"/>
        <v>1087.0301452799999</v>
      </c>
      <c r="T6" s="27">
        <f t="shared" si="2"/>
        <v>1027.0592204100001</v>
      </c>
    </row>
    <row r="7" spans="1:22" x14ac:dyDescent="0.25">
      <c r="A7" s="28"/>
      <c r="B7" s="28"/>
      <c r="C7" s="28"/>
      <c r="D7" s="28"/>
      <c r="E7" s="28"/>
      <c r="F7" s="28"/>
      <c r="G7" s="28"/>
      <c r="H7" s="28"/>
      <c r="I7" s="28"/>
      <c r="J7" s="28"/>
      <c r="K7" s="28"/>
      <c r="L7" s="28"/>
      <c r="M7" s="28"/>
      <c r="N7" s="28"/>
      <c r="O7" s="28"/>
      <c r="P7" s="28"/>
      <c r="R7" s="28"/>
      <c r="S7" s="28"/>
      <c r="T7" s="28"/>
    </row>
    <row r="8" spans="1:22" x14ac:dyDescent="0.25">
      <c r="A8" s="1" t="s">
        <v>46</v>
      </c>
      <c r="B8" s="1">
        <v>22.31513648</v>
      </c>
      <c r="C8" s="1">
        <v>25.056012879999997</v>
      </c>
      <c r="D8" s="1">
        <v>31.078107120000002</v>
      </c>
      <c r="E8" s="1">
        <v>29.905388900000013</v>
      </c>
      <c r="F8" s="1">
        <v>32.414302590000005</v>
      </c>
      <c r="G8" s="1">
        <v>31.166941269999995</v>
      </c>
      <c r="H8" s="1">
        <v>31.479879549999996</v>
      </c>
      <c r="I8" s="1">
        <v>30.33414089</v>
      </c>
      <c r="J8" s="1">
        <v>30.759229820000002</v>
      </c>
      <c r="K8" s="1">
        <v>28.304822199999997</v>
      </c>
      <c r="L8" s="1">
        <v>26.74417347</v>
      </c>
      <c r="M8" s="1">
        <v>25.229283150000004</v>
      </c>
      <c r="N8" s="1">
        <v>25.649376989999986</v>
      </c>
      <c r="O8" s="1">
        <v>23.88549724999999</v>
      </c>
      <c r="P8" s="1">
        <v>21.589107280000011</v>
      </c>
      <c r="R8" s="1">
        <f t="shared" si="0"/>
        <v>108.35464538000002</v>
      </c>
      <c r="S8" s="1">
        <f t="shared" si="1"/>
        <v>125.39526429999999</v>
      </c>
      <c r="T8" s="1">
        <f t="shared" si="2"/>
        <v>111.03750864</v>
      </c>
    </row>
    <row r="9" spans="1:22" x14ac:dyDescent="0.25">
      <c r="A9" s="1" t="s">
        <v>145</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N9" s="1">
        <v>-13.647025339999999</v>
      </c>
      <c r="O9" s="1">
        <v>-13.465947320000003</v>
      </c>
      <c r="P9" s="1">
        <v>-21.753760489999998</v>
      </c>
      <c r="R9" s="1">
        <f t="shared" si="0"/>
        <v>-23.37691298</v>
      </c>
      <c r="S9" s="1">
        <f t="shared" si="1"/>
        <v>-38.58371571</v>
      </c>
      <c r="T9" s="1">
        <f t="shared" si="2"/>
        <v>-49.277492550000005</v>
      </c>
    </row>
    <row r="10" spans="1:22" x14ac:dyDescent="0.25">
      <c r="A10" s="27" t="s">
        <v>100</v>
      </c>
      <c r="B10" s="27">
        <v>17.402000270000002</v>
      </c>
      <c r="C10" s="27">
        <v>17.681697549999996</v>
      </c>
      <c r="D10" s="27">
        <v>26.085213779999997</v>
      </c>
      <c r="E10" s="27">
        <v>23.808820800000014</v>
      </c>
      <c r="F10" s="27">
        <v>25.115237340000004</v>
      </c>
      <c r="G10" s="27">
        <v>23.849761589999993</v>
      </c>
      <c r="H10" s="27">
        <v>22.399161069999995</v>
      </c>
      <c r="I10" s="27">
        <v>15.447388589999999</v>
      </c>
      <c r="J10" s="27">
        <v>21.042961480000002</v>
      </c>
      <c r="K10" s="27">
        <v>16.006039089999994</v>
      </c>
      <c r="L10" s="27">
        <v>13.6710137</v>
      </c>
      <c r="M10" s="27">
        <v>11.040001820000001</v>
      </c>
      <c r="N10" s="27">
        <v>12.002351649999987</v>
      </c>
      <c r="O10" s="27">
        <v>10.419549929999986</v>
      </c>
      <c r="P10" s="27">
        <v>-0.16465320999998667</v>
      </c>
      <c r="R10" s="27">
        <f t="shared" si="0"/>
        <v>84.977732400000008</v>
      </c>
      <c r="S10" s="27">
        <f t="shared" si="1"/>
        <v>86.811548589999987</v>
      </c>
      <c r="T10" s="27">
        <f t="shared" si="2"/>
        <v>61.760016089999993</v>
      </c>
    </row>
    <row r="11" spans="1:22" x14ac:dyDescent="0.25">
      <c r="A11" s="29"/>
      <c r="B11" s="28"/>
      <c r="C11" s="28"/>
      <c r="D11" s="28"/>
      <c r="E11" s="28"/>
      <c r="F11" s="28"/>
      <c r="G11" s="28"/>
      <c r="H11" s="28"/>
      <c r="I11" s="28"/>
      <c r="J11" s="28"/>
      <c r="K11" s="28"/>
      <c r="L11" s="28"/>
      <c r="M11" s="28"/>
      <c r="N11" s="28"/>
      <c r="O11" s="28"/>
      <c r="P11" s="28"/>
      <c r="R11" s="29"/>
      <c r="S11" s="29"/>
      <c r="T11" s="29"/>
    </row>
    <row r="12" spans="1:22" x14ac:dyDescent="0.25">
      <c r="A12" s="1" t="s">
        <v>146</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N12" s="1">
        <v>6.9247256499999992</v>
      </c>
      <c r="O12" s="1">
        <v>-0.38537851000000023</v>
      </c>
      <c r="P12" s="1">
        <v>-1.6959480799999997</v>
      </c>
      <c r="R12" s="1">
        <f t="shared" si="0"/>
        <v>-1.8247560400000005</v>
      </c>
      <c r="S12" s="1">
        <f t="shared" si="1"/>
        <v>1.7157140999999991</v>
      </c>
      <c r="T12" s="1">
        <f t="shared" si="2"/>
        <v>11.581320379999999</v>
      </c>
      <c r="V12" s="8" t="s">
        <v>3</v>
      </c>
    </row>
    <row r="13" spans="1:22" x14ac:dyDescent="0.25">
      <c r="A13" s="27" t="s">
        <v>147</v>
      </c>
      <c r="B13" s="27">
        <v>220.14704219999999</v>
      </c>
      <c r="C13" s="27">
        <v>244.84832737999989</v>
      </c>
      <c r="D13" s="27">
        <v>270.17836470000003</v>
      </c>
      <c r="E13" s="27">
        <v>296.19013315000001</v>
      </c>
      <c r="F13" s="27">
        <v>282.82428146000012</v>
      </c>
      <c r="G13" s="27">
        <v>295.22163900999999</v>
      </c>
      <c r="H13" s="27">
        <v>294.69800774999993</v>
      </c>
      <c r="I13" s="27">
        <v>302.81347975</v>
      </c>
      <c r="J13" s="27">
        <v>290.56327015000011</v>
      </c>
      <c r="K13" s="27">
        <v>286.16191693999997</v>
      </c>
      <c r="L13" s="27">
        <v>269.31770293999995</v>
      </c>
      <c r="M13" s="27">
        <v>254.3576668500001</v>
      </c>
      <c r="N13" s="27">
        <v>255.79852575999988</v>
      </c>
      <c r="O13" s="27">
        <v>240.78116319999995</v>
      </c>
      <c r="P13" s="27">
        <v>-59.957631389999982</v>
      </c>
      <c r="R13" s="27">
        <f t="shared" si="0"/>
        <v>1031.36386743</v>
      </c>
      <c r="S13" s="27">
        <f t="shared" si="1"/>
        <v>1175.55740797</v>
      </c>
      <c r="T13" s="27">
        <f t="shared" si="2"/>
        <v>1100.4005568800003</v>
      </c>
    </row>
    <row r="14" spans="1:22" x14ac:dyDescent="0.25">
      <c r="A14" s="30"/>
      <c r="B14" s="30"/>
      <c r="C14" s="30"/>
      <c r="D14" s="30"/>
      <c r="E14" s="30"/>
      <c r="F14" s="30"/>
      <c r="G14" s="30"/>
      <c r="H14" s="30"/>
      <c r="I14" s="30"/>
      <c r="J14" s="30"/>
      <c r="K14" s="30"/>
      <c r="L14" s="30"/>
      <c r="M14" s="30"/>
      <c r="N14" s="30"/>
      <c r="O14" s="30"/>
      <c r="P14" s="30"/>
      <c r="R14" s="30"/>
      <c r="S14" s="30"/>
      <c r="T14" s="30"/>
    </row>
    <row r="15" spans="1:22" x14ac:dyDescent="0.25">
      <c r="A15" s="1" t="s">
        <v>148</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N15" s="1">
        <v>-37.912400999999988</v>
      </c>
      <c r="O15" s="1">
        <v>-41.485752919999996</v>
      </c>
      <c r="P15" s="1">
        <v>-43.593439890000013</v>
      </c>
      <c r="R15" s="1">
        <f t="shared" si="0"/>
        <v>-109.11533344</v>
      </c>
      <c r="S15" s="1">
        <f t="shared" si="1"/>
        <v>-135.38778853999997</v>
      </c>
      <c r="T15" s="1">
        <f t="shared" si="2"/>
        <v>-143.83418329</v>
      </c>
    </row>
    <row r="16" spans="1:22" x14ac:dyDescent="0.25">
      <c r="A16" s="1" t="s">
        <v>149</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N16" s="1">
        <v>-33.524015849999998</v>
      </c>
      <c r="O16" s="1">
        <v>-38.537114989999992</v>
      </c>
      <c r="P16" s="1">
        <v>-33.426124610000002</v>
      </c>
      <c r="R16" s="1">
        <f t="shared" si="0"/>
        <v>-170.38092770999998</v>
      </c>
      <c r="S16" s="1">
        <f>SUM(F16:I16)</f>
        <v>-172.37651652</v>
      </c>
      <c r="T16" s="1">
        <f t="shared" si="2"/>
        <v>-128.88698607999999</v>
      </c>
    </row>
    <row r="17" spans="1:23" x14ac:dyDescent="0.25">
      <c r="A17" s="27" t="s">
        <v>150</v>
      </c>
      <c r="B17" s="27">
        <v>-65.000298240000006</v>
      </c>
      <c r="C17" s="27">
        <v>-68.466890759999998</v>
      </c>
      <c r="D17" s="27">
        <v>-71.830658669999991</v>
      </c>
      <c r="E17" s="27">
        <v>-74.198413479999999</v>
      </c>
      <c r="F17" s="27">
        <v>-81.166765200000015</v>
      </c>
      <c r="G17" s="27">
        <v>-80.132979509999998</v>
      </c>
      <c r="H17" s="27">
        <v>-79.34056606</v>
      </c>
      <c r="I17" s="27">
        <v>-67.123994289999985</v>
      </c>
      <c r="J17" s="27">
        <v>-65.581789220000005</v>
      </c>
      <c r="K17" s="27">
        <v>-70.373427219999996</v>
      </c>
      <c r="L17" s="27">
        <v>-64.498345660000012</v>
      </c>
      <c r="M17" s="27">
        <v>-72.267607270000013</v>
      </c>
      <c r="N17" s="27">
        <v>-71.436416849999986</v>
      </c>
      <c r="O17" s="27">
        <v>-80.022867909999988</v>
      </c>
      <c r="P17" s="27">
        <v>-77.019564500000016</v>
      </c>
      <c r="R17" s="27">
        <f t="shared" si="0"/>
        <v>-279.49626115000001</v>
      </c>
      <c r="S17" s="27">
        <f t="shared" si="1"/>
        <v>-307.76430506000003</v>
      </c>
      <c r="T17" s="27">
        <f t="shared" si="2"/>
        <v>-272.72116937000004</v>
      </c>
    </row>
    <row r="18" spans="1:23" x14ac:dyDescent="0.25">
      <c r="A18" s="30"/>
      <c r="B18" s="30"/>
      <c r="C18" s="30"/>
      <c r="D18" s="30"/>
      <c r="E18" s="30"/>
      <c r="F18" s="30"/>
      <c r="G18" s="30"/>
      <c r="H18" s="30"/>
      <c r="I18" s="30"/>
      <c r="J18" s="30"/>
      <c r="K18" s="30"/>
      <c r="L18" s="30"/>
      <c r="M18" s="30"/>
      <c r="N18" s="30"/>
      <c r="O18" s="30"/>
      <c r="P18" s="30"/>
      <c r="R18" s="30"/>
      <c r="S18" s="30"/>
      <c r="T18" s="30"/>
    </row>
    <row r="19" spans="1:23" x14ac:dyDescent="0.25">
      <c r="A19" s="1" t="s">
        <v>121</v>
      </c>
      <c r="B19" s="1">
        <v>-5.6062430000000001</v>
      </c>
      <c r="C19" s="1">
        <v>-6.7936140000000016</v>
      </c>
      <c r="D19" s="1">
        <v>-7.8446685000000018</v>
      </c>
      <c r="E19" s="1">
        <v>-8.4793731000000001</v>
      </c>
      <c r="F19" s="1">
        <v>-11.816524279999999</v>
      </c>
      <c r="G19" s="1">
        <v>-12.787190280000003</v>
      </c>
      <c r="H19" s="1">
        <v>-14.298263279999999</v>
      </c>
      <c r="I19" s="1">
        <v>-16.000922280000001</v>
      </c>
      <c r="J19" s="1">
        <v>-17.123487119999997</v>
      </c>
      <c r="K19" s="1">
        <v>-18.090435809999999</v>
      </c>
      <c r="L19" s="1">
        <v>-18.266939090000001</v>
      </c>
      <c r="M19" s="1">
        <v>-18.572373559999999</v>
      </c>
      <c r="N19" s="1">
        <v>-18.591761600000002</v>
      </c>
      <c r="O19" s="1">
        <v>-19.154934390000001</v>
      </c>
      <c r="P19" s="1">
        <v>-20.175343669999997</v>
      </c>
      <c r="R19" s="1">
        <f t="shared" si="0"/>
        <v>-28.723898600000002</v>
      </c>
      <c r="S19" s="1">
        <f t="shared" si="1"/>
        <v>-54.902900119999998</v>
      </c>
      <c r="T19" s="1">
        <f t="shared" si="2"/>
        <v>-72.053235579999992</v>
      </c>
    </row>
    <row r="20" spans="1:23" x14ac:dyDescent="0.25">
      <c r="A20" s="1" t="s">
        <v>151</v>
      </c>
      <c r="B20" s="1">
        <v>-6.5604444800000001</v>
      </c>
      <c r="C20" s="1">
        <v>-6.9630903800000015</v>
      </c>
      <c r="D20" s="1">
        <v>-6.6306318599999994</v>
      </c>
      <c r="E20" s="1">
        <v>-10.870160580000002</v>
      </c>
      <c r="F20" s="1">
        <v>-15.22048141</v>
      </c>
      <c r="G20" s="1">
        <v>-35.24812876</v>
      </c>
      <c r="H20" s="1">
        <v>-12.214944920000001</v>
      </c>
      <c r="I20" s="1">
        <v>-16.351182430000001</v>
      </c>
      <c r="J20" s="1">
        <v>-14.291026799999999</v>
      </c>
      <c r="K20" s="1">
        <v>-11.894908159999998</v>
      </c>
      <c r="L20" s="1">
        <v>-8.1313059500000016</v>
      </c>
      <c r="M20" s="1">
        <v>-8.4834825000000009</v>
      </c>
      <c r="N20" s="1">
        <v>-8.2842334299999987</v>
      </c>
      <c r="O20" s="1">
        <v>-9.2543264700000005</v>
      </c>
      <c r="P20" s="1">
        <v>-8.2617089500000009</v>
      </c>
      <c r="R20" s="1">
        <f t="shared" si="0"/>
        <v>-31.024327300000003</v>
      </c>
      <c r="S20" s="1">
        <f t="shared" si="1"/>
        <v>-79.034737519999993</v>
      </c>
      <c r="T20" s="1">
        <f t="shared" si="2"/>
        <v>-42.800723409999996</v>
      </c>
    </row>
    <row r="21" spans="1:23" x14ac:dyDescent="0.25">
      <c r="A21" s="27" t="s">
        <v>152</v>
      </c>
      <c r="B21" s="27">
        <v>-77.166985720000014</v>
      </c>
      <c r="C21" s="27">
        <v>-82.223595139999986</v>
      </c>
      <c r="D21" s="27">
        <v>-86.305959029999983</v>
      </c>
      <c r="E21" s="27">
        <v>-93.547947159999993</v>
      </c>
      <c r="F21" s="27">
        <v>-108.20377089000002</v>
      </c>
      <c r="G21" s="27">
        <v>-128.16829855</v>
      </c>
      <c r="H21" s="27">
        <v>-105.85377425999999</v>
      </c>
      <c r="I21" s="27">
        <v>-99.476098999999991</v>
      </c>
      <c r="J21" s="27">
        <v>-96.996303140000009</v>
      </c>
      <c r="K21" s="27">
        <v>-100.35877119</v>
      </c>
      <c r="L21" s="27">
        <v>-90.896590700000004</v>
      </c>
      <c r="M21" s="27">
        <v>-99.32346333000001</v>
      </c>
      <c r="N21" s="27">
        <v>-98.312411879999985</v>
      </c>
      <c r="O21" s="27">
        <v>-108.43212876999999</v>
      </c>
      <c r="P21" s="27">
        <v>-105.45661712000002</v>
      </c>
      <c r="Q21" s="32"/>
      <c r="R21" s="27">
        <f t="shared" si="0"/>
        <v>-339.24448704999998</v>
      </c>
      <c r="S21" s="27">
        <f t="shared" si="1"/>
        <v>-441.70194270000002</v>
      </c>
      <c r="T21" s="27">
        <f t="shared" si="2"/>
        <v>-387.57512836000001</v>
      </c>
    </row>
    <row r="22" spans="1:23" x14ac:dyDescent="0.25">
      <c r="A22" s="1" t="s">
        <v>18</v>
      </c>
      <c r="B22" s="1">
        <v>-46.615685499999991</v>
      </c>
      <c r="C22" s="1">
        <v>-46.406756420000001</v>
      </c>
      <c r="D22" s="1">
        <v>-83.011138089999974</v>
      </c>
      <c r="E22" s="1">
        <v>-72.99025168</v>
      </c>
      <c r="F22" s="1">
        <v>-72.33973622000002</v>
      </c>
      <c r="G22" s="1">
        <v>-78.462860580000012</v>
      </c>
      <c r="H22" s="1">
        <v>-81.786848280000001</v>
      </c>
      <c r="I22" s="1">
        <v>-221.69314598012929</v>
      </c>
      <c r="J22" s="1">
        <v>-132.21236445</v>
      </c>
      <c r="K22" s="1">
        <v>-82.879462130000007</v>
      </c>
      <c r="L22" s="1">
        <v>-80.345601899999991</v>
      </c>
      <c r="M22" s="1">
        <v>-68.893316289999973</v>
      </c>
      <c r="N22" s="1">
        <v>-73.808910009999991</v>
      </c>
      <c r="O22" s="1">
        <v>-65.142950159999984</v>
      </c>
      <c r="P22" s="1">
        <v>-308.57093085999998</v>
      </c>
      <c r="R22" s="1">
        <f t="shared" si="0"/>
        <v>-249.02383168999998</v>
      </c>
      <c r="S22" s="1">
        <f t="shared" si="1"/>
        <v>-454.28259106012933</v>
      </c>
      <c r="T22" s="1">
        <f t="shared" si="2"/>
        <v>-364.33074476999997</v>
      </c>
    </row>
    <row r="23" spans="1:23" x14ac:dyDescent="0.25">
      <c r="A23" s="2" t="s">
        <v>119</v>
      </c>
      <c r="B23" s="2">
        <v>96.364370979999975</v>
      </c>
      <c r="C23" s="2">
        <v>116.21797581999991</v>
      </c>
      <c r="D23" s="2">
        <v>100.86126758000009</v>
      </c>
      <c r="E23" s="2">
        <v>129.65193431000003</v>
      </c>
      <c r="F23" s="2">
        <v>102.28077435000012</v>
      </c>
      <c r="G23" s="2">
        <v>88.590479879999975</v>
      </c>
      <c r="H23" s="2">
        <v>107.05738520999995</v>
      </c>
      <c r="I23" s="2">
        <v>-18.355765230129268</v>
      </c>
      <c r="J23" s="2">
        <v>61.354602560000117</v>
      </c>
      <c r="K23" s="2">
        <v>102.92368361999995</v>
      </c>
      <c r="L23" s="2">
        <v>98.075510339999937</v>
      </c>
      <c r="M23" s="2">
        <v>86.140887230000118</v>
      </c>
      <c r="N23" s="2">
        <v>83.6772038699999</v>
      </c>
      <c r="O23" s="2">
        <v>67.206084269999991</v>
      </c>
      <c r="P23" s="2">
        <v>-473.98517936999997</v>
      </c>
      <c r="R23" s="2">
        <f t="shared" si="0"/>
        <v>443.09554868999999</v>
      </c>
      <c r="S23" s="2">
        <f t="shared" si="1"/>
        <v>279.57287420987075</v>
      </c>
      <c r="T23" s="2">
        <f t="shared" si="2"/>
        <v>348.49468375000015</v>
      </c>
      <c r="W23" s="8" t="s">
        <v>3</v>
      </c>
    </row>
    <row r="24" spans="1:23" x14ac:dyDescent="0.25">
      <c r="A24" s="1" t="s">
        <v>153</v>
      </c>
      <c r="B24" s="1">
        <v>-24.846544340000001</v>
      </c>
      <c r="C24" s="1">
        <v>-28.58403796</v>
      </c>
      <c r="D24" s="1">
        <v>-25.800458899999999</v>
      </c>
      <c r="E24" s="1">
        <v>-32.787307640000002</v>
      </c>
      <c r="F24" s="1">
        <v>-25.874914839999999</v>
      </c>
      <c r="G24" s="1">
        <v>-27.205995729999998</v>
      </c>
      <c r="H24" s="1">
        <v>-26.581303069999997</v>
      </c>
      <c r="I24" s="1">
        <v>2.9628504325323304</v>
      </c>
      <c r="J24" s="1">
        <v>-15.409790639999997</v>
      </c>
      <c r="K24" s="1">
        <v>-25.906894780000002</v>
      </c>
      <c r="L24" s="1">
        <v>-24.658349350000002</v>
      </c>
      <c r="M24" s="1">
        <v>-19.724101539999999</v>
      </c>
      <c r="N24" s="1">
        <v>-20.958149720000002</v>
      </c>
      <c r="O24" s="1">
        <v>-17.19850632</v>
      </c>
      <c r="P24" s="1">
        <v>118.31247134</v>
      </c>
      <c r="R24" s="1">
        <f t="shared" si="0"/>
        <v>-112.01834883999999</v>
      </c>
      <c r="S24" s="1">
        <f t="shared" si="1"/>
        <v>-76.69936320746767</v>
      </c>
      <c r="T24" s="1">
        <f t="shared" si="2"/>
        <v>-85.69913631</v>
      </c>
    </row>
    <row r="25" spans="1:23" x14ac:dyDescent="0.25">
      <c r="A25" s="27" t="s">
        <v>6</v>
      </c>
      <c r="B25" s="27">
        <v>71.517826639999981</v>
      </c>
      <c r="C25" s="27">
        <v>87.633937859999904</v>
      </c>
      <c r="D25" s="27">
        <v>75.060808680000093</v>
      </c>
      <c r="E25" s="27">
        <v>96.864626670000021</v>
      </c>
      <c r="F25" s="27">
        <v>76.405859510000113</v>
      </c>
      <c r="G25" s="27">
        <v>61.384484149999977</v>
      </c>
      <c r="H25" s="27">
        <v>80.47608213999996</v>
      </c>
      <c r="I25" s="27">
        <v>-15.392914797596939</v>
      </c>
      <c r="J25" s="27">
        <v>45.944811920000113</v>
      </c>
      <c r="K25" s="27">
        <v>77.016788839999947</v>
      </c>
      <c r="L25" s="27">
        <v>73.417160989999928</v>
      </c>
      <c r="M25" s="27">
        <v>66.416785690000125</v>
      </c>
      <c r="N25" s="27">
        <v>62.719054149999899</v>
      </c>
      <c r="O25" s="27">
        <v>50.007577949999991</v>
      </c>
      <c r="P25" s="27">
        <v>-355.67270802999997</v>
      </c>
      <c r="R25" s="27">
        <f t="shared" si="0"/>
        <v>331.07719985</v>
      </c>
      <c r="S25" s="27">
        <f t="shared" si="1"/>
        <v>202.87351100240309</v>
      </c>
      <c r="T25" s="27">
        <f t="shared" si="2"/>
        <v>262.79554744000012</v>
      </c>
    </row>
    <row r="26" spans="1:23" x14ac:dyDescent="0.25">
      <c r="A26" s="33"/>
      <c r="B26" s="34"/>
      <c r="C26" s="34"/>
      <c r="D26" s="34"/>
      <c r="E26" s="34"/>
      <c r="F26" s="34"/>
      <c r="G26" s="34"/>
      <c r="H26" s="34"/>
      <c r="I26" s="34"/>
      <c r="J26" s="34"/>
      <c r="K26" s="34"/>
      <c r="L26" s="34"/>
      <c r="M26" s="34"/>
      <c r="N26" s="34"/>
      <c r="O26" s="34"/>
      <c r="P26" s="34"/>
      <c r="R26" s="33"/>
      <c r="S26" s="33"/>
      <c r="T26" s="33"/>
    </row>
    <row r="27" spans="1:23" x14ac:dyDescent="0.25">
      <c r="A27" s="35"/>
      <c r="B27" s="36"/>
      <c r="C27" s="35"/>
      <c r="D27" s="35"/>
      <c r="E27" s="35"/>
      <c r="F27" s="35"/>
      <c r="G27" s="35"/>
      <c r="H27" s="35"/>
      <c r="I27" s="35"/>
      <c r="J27" s="35"/>
      <c r="K27" s="35"/>
      <c r="L27" s="35"/>
      <c r="M27" s="35"/>
      <c r="N27" s="35"/>
      <c r="O27" s="35"/>
      <c r="P27" s="35"/>
      <c r="R27" s="35"/>
      <c r="S27" s="35"/>
      <c r="T27" s="35"/>
    </row>
    <row r="28" spans="1:23" x14ac:dyDescent="0.25">
      <c r="A28" s="35"/>
      <c r="B28" s="25" t="s">
        <v>20</v>
      </c>
      <c r="C28" s="25" t="s">
        <v>20</v>
      </c>
      <c r="D28" s="25" t="s">
        <v>20</v>
      </c>
      <c r="E28" s="25" t="s">
        <v>20</v>
      </c>
      <c r="F28" s="25" t="s">
        <v>20</v>
      </c>
      <c r="G28" s="25" t="s">
        <v>20</v>
      </c>
      <c r="H28" s="25" t="s">
        <v>20</v>
      </c>
      <c r="I28" s="25" t="s">
        <v>20</v>
      </c>
      <c r="J28" s="25" t="s">
        <v>20</v>
      </c>
      <c r="K28" s="25" t="s">
        <v>20</v>
      </c>
      <c r="L28" s="25" t="s">
        <v>20</v>
      </c>
      <c r="M28" s="25" t="s">
        <v>20</v>
      </c>
      <c r="N28" s="25" t="s">
        <v>20</v>
      </c>
      <c r="O28" s="25" t="s">
        <v>20</v>
      </c>
      <c r="P28" s="25" t="s">
        <v>20</v>
      </c>
      <c r="R28" s="25" t="s">
        <v>0</v>
      </c>
      <c r="S28" s="25" t="s">
        <v>0</v>
      </c>
      <c r="T28" s="25" t="s">
        <v>0</v>
      </c>
    </row>
    <row r="29" spans="1:23" x14ac:dyDescent="0.25">
      <c r="A29" s="20"/>
      <c r="B29" s="25">
        <v>2018</v>
      </c>
      <c r="C29" s="25">
        <v>2018</v>
      </c>
      <c r="D29" s="25">
        <v>2018</v>
      </c>
      <c r="E29" s="25">
        <v>2018</v>
      </c>
      <c r="F29" s="25">
        <v>2019</v>
      </c>
      <c r="G29" s="25">
        <v>2019</v>
      </c>
      <c r="H29" s="25">
        <v>2019</v>
      </c>
      <c r="I29" s="25">
        <v>2019</v>
      </c>
      <c r="J29" s="25">
        <v>2020</v>
      </c>
      <c r="K29" s="25">
        <v>2020</v>
      </c>
      <c r="L29" s="25">
        <v>2020</v>
      </c>
      <c r="M29" s="25">
        <v>2020</v>
      </c>
      <c r="N29" s="25">
        <f t="shared" ref="N29:P30" si="3">N2</f>
        <v>2021</v>
      </c>
      <c r="O29" s="25">
        <f t="shared" si="3"/>
        <v>2021</v>
      </c>
      <c r="P29" s="25">
        <f t="shared" si="3"/>
        <v>2021</v>
      </c>
      <c r="R29" s="25">
        <v>2018</v>
      </c>
      <c r="S29" s="25">
        <v>2019</v>
      </c>
      <c r="T29" s="25">
        <v>2020</v>
      </c>
      <c r="W29" s="31">
        <v>-8.8369235200000009</v>
      </c>
    </row>
    <row r="30" spans="1:23" ht="15.75" thickBot="1" x14ac:dyDescent="0.3">
      <c r="A30" s="81" t="s">
        <v>117</v>
      </c>
      <c r="B30" s="26" t="s">
        <v>142</v>
      </c>
      <c r="C30" s="26" t="s">
        <v>2</v>
      </c>
      <c r="D30" s="26" t="s">
        <v>1</v>
      </c>
      <c r="E30" s="26" t="s">
        <v>143</v>
      </c>
      <c r="F30" s="26" t="s">
        <v>142</v>
      </c>
      <c r="G30" s="26" t="s">
        <v>2</v>
      </c>
      <c r="H30" s="26" t="s">
        <v>1</v>
      </c>
      <c r="I30" s="26" t="s">
        <v>143</v>
      </c>
      <c r="J30" s="26" t="s">
        <v>142</v>
      </c>
      <c r="K30" s="26" t="s">
        <v>2</v>
      </c>
      <c r="L30" s="26" t="s">
        <v>1</v>
      </c>
      <c r="M30" s="26" t="s">
        <v>143</v>
      </c>
      <c r="N30" s="26" t="str">
        <f t="shared" si="3"/>
        <v>Q1</v>
      </c>
      <c r="O30" s="26" t="str">
        <f t="shared" si="3"/>
        <v>Q2</v>
      </c>
      <c r="P30" s="26" t="str">
        <f t="shared" si="3"/>
        <v>Q3</v>
      </c>
      <c r="R30" s="37"/>
      <c r="S30" s="37"/>
      <c r="T30" s="37"/>
    </row>
    <row r="31" spans="1:23" x14ac:dyDescent="0.25">
      <c r="A31" s="38" t="s">
        <v>154</v>
      </c>
      <c r="B31" s="38"/>
      <c r="C31" s="38"/>
      <c r="D31" s="38"/>
      <c r="E31" s="38"/>
      <c r="F31" s="38"/>
      <c r="G31" s="38"/>
      <c r="H31" s="38"/>
      <c r="I31" s="38"/>
      <c r="J31" s="38"/>
      <c r="K31" s="38"/>
      <c r="L31" s="38"/>
      <c r="M31" s="38"/>
      <c r="N31" s="38"/>
      <c r="O31" s="38"/>
      <c r="P31" s="38"/>
      <c r="R31" s="38"/>
      <c r="S31" s="38"/>
      <c r="T31" s="38"/>
    </row>
    <row r="32" spans="1:23" x14ac:dyDescent="0.25">
      <c r="A32" s="39" t="s">
        <v>62</v>
      </c>
      <c r="B32" s="1">
        <v>490.17381886000129</v>
      </c>
      <c r="C32" s="1">
        <v>811.82736494999972</v>
      </c>
      <c r="D32" s="1">
        <v>1095.3671963200013</v>
      </c>
      <c r="E32" s="1">
        <v>1232.3523296000005</v>
      </c>
      <c r="F32" s="1">
        <v>1059.8167755000013</v>
      </c>
      <c r="G32" s="1">
        <v>1313.4945816100008</v>
      </c>
      <c r="H32" s="1">
        <v>1145.1806086499976</v>
      </c>
      <c r="I32" s="1">
        <v>614.66767404999541</v>
      </c>
      <c r="J32" s="1">
        <v>666.07197044000361</v>
      </c>
      <c r="K32" s="1">
        <v>1292.0612479799993</v>
      </c>
      <c r="L32" s="1">
        <v>1466.8256898499976</v>
      </c>
      <c r="M32" s="1">
        <v>1204.1884715799983</v>
      </c>
      <c r="N32" s="1">
        <v>1141.721359240003</v>
      </c>
      <c r="O32" s="1">
        <v>999.83538822000082</v>
      </c>
      <c r="P32" s="1">
        <v>885.54580554999882</v>
      </c>
      <c r="Q32" s="40"/>
      <c r="R32" s="39">
        <f>E32</f>
        <v>1232.3523296000005</v>
      </c>
      <c r="S32" s="39">
        <f>I32</f>
        <v>614.66767404999541</v>
      </c>
      <c r="T32" s="39">
        <f>M32</f>
        <v>1204.1884715799983</v>
      </c>
    </row>
    <row r="33" spans="1:20" x14ac:dyDescent="0.25">
      <c r="A33" s="39" t="s">
        <v>29</v>
      </c>
      <c r="B33" s="39">
        <v>5914.5798659299999</v>
      </c>
      <c r="C33" s="39">
        <v>6801.0240047900024</v>
      </c>
      <c r="D33" s="39">
        <v>7455.6669076100006</v>
      </c>
      <c r="E33" s="39">
        <v>7844.3214475199984</v>
      </c>
      <c r="F33" s="39">
        <v>7902.9401077099965</v>
      </c>
      <c r="G33" s="39">
        <v>8090.383680760001</v>
      </c>
      <c r="H33" s="39">
        <v>8361.4143197300018</v>
      </c>
      <c r="I33" s="39">
        <v>8495.754171739869</v>
      </c>
      <c r="J33" s="39">
        <v>8821.3591111300084</v>
      </c>
      <c r="K33" s="39">
        <v>8403.1971369999992</v>
      </c>
      <c r="L33" s="39">
        <v>8341.1502561900015</v>
      </c>
      <c r="M33" s="39">
        <v>8361.1639816199986</v>
      </c>
      <c r="N33" s="39">
        <v>8041.7829538400001</v>
      </c>
      <c r="O33" s="39">
        <v>8353.7982749699968</v>
      </c>
      <c r="P33" s="39">
        <v>8029.4805125799985</v>
      </c>
      <c r="Q33" s="40"/>
      <c r="R33" s="39">
        <f t="shared" ref="R33:R56" si="4">E33</f>
        <v>7844.3214475199984</v>
      </c>
      <c r="S33" s="39">
        <f t="shared" ref="S33:S56" si="5">I33</f>
        <v>8495.754171739869</v>
      </c>
      <c r="T33" s="39">
        <f t="shared" ref="T33:T56" si="6">M33</f>
        <v>8361.1639816199986</v>
      </c>
    </row>
    <row r="34" spans="1:20" x14ac:dyDescent="0.25">
      <c r="A34" s="41" t="s">
        <v>64</v>
      </c>
      <c r="B34" s="41">
        <v>381.82445045000003</v>
      </c>
      <c r="C34" s="41">
        <v>396.81390045000001</v>
      </c>
      <c r="D34" s="41">
        <v>436.95624972000007</v>
      </c>
      <c r="E34" s="41">
        <v>436.41350972000009</v>
      </c>
      <c r="F34" s="41">
        <v>449.93049399999995</v>
      </c>
      <c r="G34" s="41">
        <v>1150.7906088300001</v>
      </c>
      <c r="H34" s="41">
        <v>1197.3801676</v>
      </c>
      <c r="I34" s="41">
        <v>1329.77906364</v>
      </c>
      <c r="J34" s="41">
        <v>1005.56096237</v>
      </c>
      <c r="K34" s="41">
        <v>1498.20277513</v>
      </c>
      <c r="L34" s="41">
        <v>2585.2016350800004</v>
      </c>
      <c r="M34" s="41">
        <v>1848.0247660499999</v>
      </c>
      <c r="N34" s="41">
        <v>2287.4277318300005</v>
      </c>
      <c r="O34" s="41">
        <v>2093.5198185199997</v>
      </c>
      <c r="P34" s="41">
        <v>1291.2583030000001</v>
      </c>
      <c r="Q34" s="40"/>
      <c r="R34" s="41">
        <f t="shared" si="4"/>
        <v>436.41350972000009</v>
      </c>
      <c r="S34" s="41">
        <f t="shared" si="5"/>
        <v>1329.77906364</v>
      </c>
      <c r="T34" s="41">
        <f t="shared" si="6"/>
        <v>1848.0247660499999</v>
      </c>
    </row>
    <row r="35" spans="1:20" x14ac:dyDescent="0.25">
      <c r="A35" s="39" t="s">
        <v>155</v>
      </c>
      <c r="B35" s="39">
        <v>61.390037829999997</v>
      </c>
      <c r="C35" s="39">
        <v>72.011149980000013</v>
      </c>
      <c r="D35" s="39">
        <v>80.685736650000024</v>
      </c>
      <c r="E35" s="39">
        <v>95.974778450000002</v>
      </c>
      <c r="F35" s="39">
        <v>109.14491526</v>
      </c>
      <c r="G35" s="39">
        <v>118.70089222000001</v>
      </c>
      <c r="H35" s="39">
        <v>124.91001236999999</v>
      </c>
      <c r="I35" s="39">
        <v>143.30128325999999</v>
      </c>
      <c r="J35" s="39">
        <v>145.79986675000001</v>
      </c>
      <c r="K35" s="39">
        <v>151.88384152999998</v>
      </c>
      <c r="L35" s="39">
        <v>151.94825282999997</v>
      </c>
      <c r="M35" s="39">
        <v>154.20006535000002</v>
      </c>
      <c r="N35" s="39">
        <v>150.93011714000002</v>
      </c>
      <c r="O35" s="39">
        <v>148.04013726000002</v>
      </c>
      <c r="P35" s="39">
        <v>144.86391109000002</v>
      </c>
      <c r="Q35" s="40"/>
      <c r="R35" s="39">
        <f t="shared" si="4"/>
        <v>95.974778450000002</v>
      </c>
      <c r="S35" s="39">
        <f t="shared" si="5"/>
        <v>143.30128325999999</v>
      </c>
      <c r="T35" s="39">
        <f t="shared" si="6"/>
        <v>154.20006535000002</v>
      </c>
    </row>
    <row r="36" spans="1:20" x14ac:dyDescent="0.25">
      <c r="A36" s="39" t="s">
        <v>156</v>
      </c>
      <c r="B36" s="39">
        <v>0</v>
      </c>
      <c r="C36" s="39">
        <v>0</v>
      </c>
      <c r="D36" s="39">
        <v>0</v>
      </c>
      <c r="E36" s="39">
        <v>39.530642229999998</v>
      </c>
      <c r="F36" s="39">
        <v>0</v>
      </c>
      <c r="G36" s="39">
        <v>0</v>
      </c>
      <c r="H36" s="39">
        <v>0</v>
      </c>
      <c r="I36" s="39">
        <v>0.77076807999999997</v>
      </c>
      <c r="J36" s="39">
        <v>0</v>
      </c>
      <c r="K36" s="39">
        <v>0</v>
      </c>
      <c r="L36" s="39">
        <v>0</v>
      </c>
      <c r="M36" s="39">
        <v>0</v>
      </c>
      <c r="N36" s="39">
        <v>0</v>
      </c>
      <c r="O36" s="39">
        <v>0</v>
      </c>
      <c r="P36" s="39">
        <v>83.013096779999998</v>
      </c>
      <c r="Q36" s="40"/>
      <c r="R36" s="39">
        <f t="shared" si="4"/>
        <v>39.530642229999998</v>
      </c>
      <c r="S36" s="39">
        <f t="shared" si="5"/>
        <v>0.77076807999999997</v>
      </c>
      <c r="T36" s="39">
        <f t="shared" si="6"/>
        <v>0</v>
      </c>
    </row>
    <row r="37" spans="1:20" x14ac:dyDescent="0.25">
      <c r="A37" s="39" t="s">
        <v>157</v>
      </c>
      <c r="B37" s="39">
        <v>1.3665966699999998</v>
      </c>
      <c r="C37" s="39">
        <v>1.6919961700000001</v>
      </c>
      <c r="D37" s="39">
        <v>1.6406931700000003</v>
      </c>
      <c r="E37" s="39">
        <v>1.6947016700000002</v>
      </c>
      <c r="F37" s="39">
        <v>18.215428669999998</v>
      </c>
      <c r="G37" s="39">
        <v>17.387891670000002</v>
      </c>
      <c r="H37" s="39">
        <v>18.340799669999999</v>
      </c>
      <c r="I37" s="39">
        <v>17.340474</v>
      </c>
      <c r="J37" s="39">
        <v>16.385312300000002</v>
      </c>
      <c r="K37" s="39">
        <v>15.284043280000002</v>
      </c>
      <c r="L37" s="39">
        <v>14.1723316</v>
      </c>
      <c r="M37" s="39">
        <v>13.20511247</v>
      </c>
      <c r="N37" s="39">
        <v>12.098965789999998</v>
      </c>
      <c r="O37" s="39">
        <v>11.012904689999999</v>
      </c>
      <c r="P37" s="39">
        <v>9.9546801799999987</v>
      </c>
      <c r="Q37" s="40"/>
      <c r="R37" s="39">
        <f t="shared" si="4"/>
        <v>1.6947016700000002</v>
      </c>
      <c r="S37" s="39">
        <f t="shared" si="5"/>
        <v>17.340474</v>
      </c>
      <c r="T37" s="39">
        <f t="shared" si="6"/>
        <v>13.20511247</v>
      </c>
    </row>
    <row r="38" spans="1:20" x14ac:dyDescent="0.25">
      <c r="A38" s="39" t="s">
        <v>80</v>
      </c>
      <c r="B38" s="39">
        <v>9.8780657900000008</v>
      </c>
      <c r="C38" s="39">
        <v>46.821285940000003</v>
      </c>
      <c r="D38" s="39">
        <v>9.9215471700000002</v>
      </c>
      <c r="E38" s="39">
        <v>10.36274016</v>
      </c>
      <c r="F38" s="39">
        <v>12.175087090000002</v>
      </c>
      <c r="G38" s="39">
        <v>7.0352957000000007</v>
      </c>
      <c r="H38" s="39">
        <v>24.73122596</v>
      </c>
      <c r="I38" s="39">
        <v>18.814559840000001</v>
      </c>
      <c r="J38" s="39">
        <v>16.981521020000002</v>
      </c>
      <c r="K38" s="39">
        <v>13.278744349999998</v>
      </c>
      <c r="L38" s="39">
        <v>12.187321670000001</v>
      </c>
      <c r="M38" s="39">
        <v>5.4761843099999998</v>
      </c>
      <c r="N38" s="39">
        <v>10.066824109999999</v>
      </c>
      <c r="O38" s="39">
        <v>20.261399779999998</v>
      </c>
      <c r="P38" s="39">
        <v>14.932220619999999</v>
      </c>
      <c r="Q38" s="40"/>
      <c r="R38" s="39">
        <f t="shared" si="4"/>
        <v>10.36274016</v>
      </c>
      <c r="S38" s="39">
        <f t="shared" si="5"/>
        <v>18.814559840000001</v>
      </c>
      <c r="T38" s="39">
        <f t="shared" si="6"/>
        <v>5.4761843099999998</v>
      </c>
    </row>
    <row r="39" spans="1:20" x14ac:dyDescent="0.25">
      <c r="A39" s="42" t="s">
        <v>158</v>
      </c>
      <c r="B39" s="42">
        <v>6859.2128355300019</v>
      </c>
      <c r="C39" s="42">
        <v>8130.1897022800022</v>
      </c>
      <c r="D39" s="42">
        <v>9080.2383306400006</v>
      </c>
      <c r="E39" s="42">
        <v>9660.6501493499964</v>
      </c>
      <c r="F39" s="42">
        <v>9552.2228082299989</v>
      </c>
      <c r="G39" s="42">
        <v>10697.792950790001</v>
      </c>
      <c r="H39" s="42">
        <v>10871.957133979999</v>
      </c>
      <c r="I39" s="42">
        <v>10620.427994609865</v>
      </c>
      <c r="J39" s="42">
        <v>10672.158744010014</v>
      </c>
      <c r="K39" s="42">
        <v>11373.907789269999</v>
      </c>
      <c r="L39" s="42">
        <v>12571.485487219999</v>
      </c>
      <c r="M39" s="42">
        <v>11586.258581379996</v>
      </c>
      <c r="N39" s="42">
        <v>11644.027951950005</v>
      </c>
      <c r="O39" s="42">
        <v>11626.467923439997</v>
      </c>
      <c r="P39" s="42">
        <v>10459.048529799999</v>
      </c>
      <c r="Q39" s="40"/>
      <c r="R39" s="42">
        <f t="shared" si="4"/>
        <v>9660.6501493499964</v>
      </c>
      <c r="S39" s="42">
        <f t="shared" si="5"/>
        <v>10620.427994609865</v>
      </c>
      <c r="T39" s="42">
        <f t="shared" si="6"/>
        <v>11586.258581379996</v>
      </c>
    </row>
    <row r="40" spans="1:20" x14ac:dyDescent="0.25">
      <c r="A40" s="39"/>
      <c r="B40" s="39"/>
      <c r="C40" s="39"/>
      <c r="D40" s="39"/>
      <c r="E40" s="39"/>
      <c r="F40" s="39"/>
      <c r="G40" s="39"/>
      <c r="H40" s="39"/>
      <c r="I40" s="39"/>
      <c r="J40" s="39"/>
      <c r="K40" s="39"/>
      <c r="L40" s="39"/>
      <c r="M40" s="39"/>
      <c r="N40" s="39"/>
      <c r="O40" s="39"/>
      <c r="P40" s="39"/>
      <c r="Q40" s="40"/>
      <c r="R40" s="39"/>
      <c r="S40" s="39"/>
      <c r="T40" s="39"/>
    </row>
    <row r="41" spans="1:20" x14ac:dyDescent="0.25">
      <c r="A41" s="38" t="s">
        <v>159</v>
      </c>
      <c r="B41" s="38"/>
      <c r="C41" s="38"/>
      <c r="D41" s="38"/>
      <c r="E41" s="38"/>
      <c r="F41" s="38"/>
      <c r="G41" s="38"/>
      <c r="H41" s="38"/>
      <c r="I41" s="38"/>
      <c r="J41" s="38"/>
      <c r="K41" s="38"/>
      <c r="L41" s="38"/>
      <c r="M41" s="38"/>
      <c r="N41" s="38"/>
      <c r="O41" s="38"/>
      <c r="P41" s="38"/>
      <c r="Q41" s="40"/>
      <c r="R41" s="38"/>
      <c r="S41" s="38"/>
      <c r="T41" s="38"/>
    </row>
    <row r="42" spans="1:20" x14ac:dyDescent="0.25">
      <c r="A42" s="39" t="s">
        <v>81</v>
      </c>
      <c r="B42" s="39">
        <v>4928.4073258499993</v>
      </c>
      <c r="C42" s="39">
        <v>6072.0701717000002</v>
      </c>
      <c r="D42" s="39">
        <v>6908.6506436500003</v>
      </c>
      <c r="E42" s="39">
        <v>7365.63330503</v>
      </c>
      <c r="F42" s="39">
        <v>7281.3813406300014</v>
      </c>
      <c r="G42" s="39">
        <v>8431.8509721299961</v>
      </c>
      <c r="H42" s="39">
        <v>8754.7682137499996</v>
      </c>
      <c r="I42" s="39">
        <v>8519.5234186199996</v>
      </c>
      <c r="J42" s="39">
        <v>8556.8315874400014</v>
      </c>
      <c r="K42" s="39">
        <v>8951.0762932300004</v>
      </c>
      <c r="L42" s="39">
        <v>10063.57830891</v>
      </c>
      <c r="M42" s="39">
        <v>8991.7713202100003</v>
      </c>
      <c r="N42" s="39">
        <v>9005.9002700599995</v>
      </c>
      <c r="O42" s="39">
        <v>9114.9360235900003</v>
      </c>
      <c r="P42" s="39">
        <v>8307.2079009900008</v>
      </c>
      <c r="Q42" s="40"/>
      <c r="R42" s="39">
        <f>E42</f>
        <v>7365.63330503</v>
      </c>
      <c r="S42" s="39">
        <f>I42</f>
        <v>8519.5234186199996</v>
      </c>
      <c r="T42" s="39">
        <f>M42</f>
        <v>8991.7713202100003</v>
      </c>
    </row>
    <row r="43" spans="1:20" x14ac:dyDescent="0.25">
      <c r="A43" s="39" t="s">
        <v>160</v>
      </c>
      <c r="B43" s="39">
        <v>399.37500003000002</v>
      </c>
      <c r="C43" s="39">
        <v>399.50000004000003</v>
      </c>
      <c r="D43" s="39">
        <v>399.62500005000004</v>
      </c>
      <c r="E43" s="39">
        <v>399.75000005999999</v>
      </c>
      <c r="F43" s="39">
        <v>298.87500007</v>
      </c>
      <c r="G43" s="39">
        <v>231</v>
      </c>
      <c r="H43" s="39">
        <v>0</v>
      </c>
      <c r="I43" s="39">
        <v>0</v>
      </c>
      <c r="J43" s="39">
        <v>0</v>
      </c>
      <c r="K43" s="39">
        <v>0</v>
      </c>
      <c r="L43" s="39">
        <v>0</v>
      </c>
      <c r="M43" s="39">
        <v>0</v>
      </c>
      <c r="N43" s="39">
        <v>0</v>
      </c>
      <c r="O43" s="39"/>
      <c r="P43" s="39">
        <v>0</v>
      </c>
      <c r="Q43" s="40"/>
      <c r="R43" s="39">
        <f>E43</f>
        <v>399.75000005999999</v>
      </c>
      <c r="S43" s="39">
        <f>I43</f>
        <v>0</v>
      </c>
      <c r="T43" s="39">
        <f t="shared" si="6"/>
        <v>0</v>
      </c>
    </row>
    <row r="44" spans="1:20" x14ac:dyDescent="0.25">
      <c r="A44" s="39" t="s">
        <v>82</v>
      </c>
      <c r="B44" s="39">
        <v>75.384218879999992</v>
      </c>
      <c r="C44" s="39">
        <v>89.031108959999983</v>
      </c>
      <c r="D44" s="39">
        <v>100.05044878999998</v>
      </c>
      <c r="E44" s="39">
        <v>100.00518069</v>
      </c>
      <c r="F44" s="39">
        <v>132.46312960999998</v>
      </c>
      <c r="G44" s="39">
        <v>148.83963286999992</v>
      </c>
      <c r="H44" s="39">
        <v>125.70291223999996</v>
      </c>
      <c r="I44" s="39">
        <v>149.51956248999997</v>
      </c>
      <c r="J44" s="39">
        <v>140.47995359999999</v>
      </c>
      <c r="K44" s="39">
        <v>147.02575651999999</v>
      </c>
      <c r="L44" s="39">
        <v>139.03947046000002</v>
      </c>
      <c r="M44" s="39">
        <v>142.53408311999996</v>
      </c>
      <c r="N44" s="39">
        <v>128.07203699999997</v>
      </c>
      <c r="O44" s="39">
        <v>122.45152376999997</v>
      </c>
      <c r="P44" s="39">
        <v>157.06066632</v>
      </c>
      <c r="Q44" s="40"/>
      <c r="R44" s="39">
        <f>E44</f>
        <v>100.00518069</v>
      </c>
      <c r="S44" s="39">
        <f t="shared" si="5"/>
        <v>149.51956248999997</v>
      </c>
      <c r="T44" s="39">
        <f t="shared" si="6"/>
        <v>142.53408311999996</v>
      </c>
    </row>
    <row r="45" spans="1:20" x14ac:dyDescent="0.25">
      <c r="A45" s="39" t="s">
        <v>58</v>
      </c>
      <c r="B45" s="39">
        <v>64.631666580000001</v>
      </c>
      <c r="C45" s="39">
        <v>64.664166570000006</v>
      </c>
      <c r="D45" s="39">
        <v>64.696666560000011</v>
      </c>
      <c r="E45" s="39">
        <v>64.729166549999988</v>
      </c>
      <c r="F45" s="39">
        <v>64.761666539999993</v>
      </c>
      <c r="G45" s="39">
        <v>64.794166529999998</v>
      </c>
      <c r="H45" s="39">
        <v>64.826666520000003</v>
      </c>
      <c r="I45" s="39">
        <v>64.859166509999994</v>
      </c>
      <c r="J45" s="39">
        <v>64.891666499999999</v>
      </c>
      <c r="K45" s="39">
        <v>64.924166490000005</v>
      </c>
      <c r="L45" s="39">
        <v>64.956666479999996</v>
      </c>
      <c r="M45" s="39">
        <v>64.989166470000001</v>
      </c>
      <c r="N45" s="39">
        <v>106.8</v>
      </c>
      <c r="O45" s="39">
        <v>65</v>
      </c>
      <c r="P45" s="39">
        <v>65</v>
      </c>
      <c r="Q45" s="40"/>
      <c r="R45" s="39">
        <f t="shared" si="4"/>
        <v>64.729166549999988</v>
      </c>
      <c r="S45" s="39">
        <f t="shared" si="5"/>
        <v>64.859166509999994</v>
      </c>
      <c r="T45" s="39">
        <f t="shared" si="6"/>
        <v>64.989166470000001</v>
      </c>
    </row>
    <row r="46" spans="1:20" x14ac:dyDescent="0.25">
      <c r="A46" s="39" t="s">
        <v>161</v>
      </c>
      <c r="B46" s="39">
        <v>24.45191488</v>
      </c>
      <c r="C46" s="39">
        <v>53.035952840000007</v>
      </c>
      <c r="D46" s="39">
        <v>78.836411740000003</v>
      </c>
      <c r="E46" s="39">
        <v>0</v>
      </c>
      <c r="F46" s="39">
        <v>25.791415860000001</v>
      </c>
      <c r="G46" s="39">
        <v>13.55026859</v>
      </c>
      <c r="H46" s="39">
        <v>40.131571659999992</v>
      </c>
      <c r="I46" s="39">
        <v>0</v>
      </c>
      <c r="J46" s="39">
        <v>14.639022560000001</v>
      </c>
      <c r="K46" s="39">
        <v>40.545917340000003</v>
      </c>
      <c r="L46" s="39">
        <v>65.204266689999997</v>
      </c>
      <c r="M46" s="39">
        <v>0.54209322999999998</v>
      </c>
      <c r="N46" s="39">
        <v>21.500242950000001</v>
      </c>
      <c r="O46" s="39">
        <v>36.334499559999998</v>
      </c>
      <c r="P46" s="39">
        <v>0</v>
      </c>
      <c r="Q46" s="40"/>
      <c r="R46" s="39">
        <f t="shared" si="4"/>
        <v>0</v>
      </c>
      <c r="S46" s="39">
        <f t="shared" si="5"/>
        <v>0</v>
      </c>
      <c r="T46" s="39">
        <f t="shared" si="6"/>
        <v>0.54209322999999998</v>
      </c>
    </row>
    <row r="47" spans="1:20" x14ac:dyDescent="0.25">
      <c r="A47" s="39" t="s">
        <v>162</v>
      </c>
      <c r="B47" s="39">
        <v>10.006797550000002</v>
      </c>
      <c r="C47" s="39">
        <v>10.006797550000002</v>
      </c>
      <c r="D47" s="39">
        <v>10.006797550000002</v>
      </c>
      <c r="E47" s="39">
        <v>110.77565405</v>
      </c>
      <c r="F47" s="39">
        <v>27.813670800000001</v>
      </c>
      <c r="G47" s="39">
        <v>23.745972800000001</v>
      </c>
      <c r="H47" s="39">
        <v>23.745972800000001</v>
      </c>
      <c r="I47" s="39">
        <v>36.977362597467668</v>
      </c>
      <c r="J47" s="39">
        <v>-2.2637710000002698E-2</v>
      </c>
      <c r="K47" s="39">
        <v>-2.2637710000002698E-2</v>
      </c>
      <c r="L47" s="39">
        <v>-2.2637710000002698E-2</v>
      </c>
      <c r="M47" s="39">
        <v>82.854972290000006</v>
      </c>
      <c r="N47" s="39">
        <v>63.879270290000001</v>
      </c>
      <c r="O47" s="39">
        <v>0</v>
      </c>
      <c r="P47" s="39">
        <v>0</v>
      </c>
      <c r="Q47" s="40"/>
      <c r="R47" s="39">
        <f t="shared" si="4"/>
        <v>110.77565405</v>
      </c>
      <c r="S47" s="39">
        <f t="shared" si="5"/>
        <v>36.977362597467668</v>
      </c>
      <c r="T47" s="39">
        <f t="shared" si="6"/>
        <v>82.854972290000006</v>
      </c>
    </row>
    <row r="48" spans="1:20" x14ac:dyDescent="0.25">
      <c r="A48" s="42" t="s">
        <v>163</v>
      </c>
      <c r="B48" s="42">
        <v>5502.256923769999</v>
      </c>
      <c r="C48" s="42">
        <v>6688.3081976600006</v>
      </c>
      <c r="D48" s="42">
        <v>7561.8659683400001</v>
      </c>
      <c r="E48" s="42">
        <v>8040.8933063800005</v>
      </c>
      <c r="F48" s="42">
        <v>7831.0862235100021</v>
      </c>
      <c r="G48" s="42">
        <v>8913.7810129199952</v>
      </c>
      <c r="H48" s="42">
        <v>9009.17533697</v>
      </c>
      <c r="I48" s="42">
        <v>8770.8795102174681</v>
      </c>
      <c r="J48" s="42">
        <v>8776.8195923900021</v>
      </c>
      <c r="K48" s="42">
        <v>9203.5494958700001</v>
      </c>
      <c r="L48" s="42">
        <v>10332.756074830002</v>
      </c>
      <c r="M48" s="42">
        <v>9282.6916353199995</v>
      </c>
      <c r="N48" s="42">
        <v>9326.1518202999978</v>
      </c>
      <c r="O48" s="42">
        <v>9338.7220469200001</v>
      </c>
      <c r="P48" s="42">
        <v>8529.2685673100004</v>
      </c>
      <c r="Q48" s="40"/>
      <c r="R48" s="42">
        <f t="shared" si="4"/>
        <v>8040.8933063800005</v>
      </c>
      <c r="S48" s="42">
        <f t="shared" si="5"/>
        <v>8770.8795102174681</v>
      </c>
      <c r="T48" s="42">
        <f t="shared" si="6"/>
        <v>9282.6916353199995</v>
      </c>
    </row>
    <row r="49" spans="1:20" x14ac:dyDescent="0.25">
      <c r="A49" s="39"/>
      <c r="B49" s="39"/>
      <c r="C49" s="39"/>
      <c r="D49" s="39"/>
      <c r="E49" s="39"/>
      <c r="F49" s="39"/>
      <c r="G49" s="39"/>
      <c r="H49" s="39"/>
      <c r="I49" s="39"/>
      <c r="J49" s="39"/>
      <c r="K49" s="39"/>
      <c r="L49" s="39"/>
      <c r="Q49" s="40"/>
      <c r="R49" s="39"/>
      <c r="S49" s="39"/>
    </row>
    <row r="50" spans="1:20" x14ac:dyDescent="0.25">
      <c r="A50" s="39" t="s">
        <v>48</v>
      </c>
      <c r="B50" s="39">
        <v>171.38062100000002</v>
      </c>
      <c r="C50" s="39">
        <v>171.446325</v>
      </c>
      <c r="D50" s="39">
        <v>171.46385599999999</v>
      </c>
      <c r="E50" s="39">
        <v>172.71213699999998</v>
      </c>
      <c r="F50" s="39">
        <v>182.61213699999999</v>
      </c>
      <c r="G50" s="39">
        <v>182.768866</v>
      </c>
      <c r="H50" s="39">
        <v>182.768866</v>
      </c>
      <c r="I50" s="39">
        <v>184.11972800000001</v>
      </c>
      <c r="J50" s="39">
        <v>184.11972800000001</v>
      </c>
      <c r="K50" s="39">
        <v>186.36849799999999</v>
      </c>
      <c r="L50" s="39">
        <v>186.53806899999998</v>
      </c>
      <c r="M50" s="39">
        <v>186.61373900000001</v>
      </c>
      <c r="N50" s="39">
        <v>186.855142</v>
      </c>
      <c r="O50" s="39">
        <v>186.894611</v>
      </c>
      <c r="P50" s="39">
        <v>186.971486</v>
      </c>
      <c r="Q50" s="40"/>
      <c r="R50" s="39">
        <f t="shared" si="4"/>
        <v>172.71213699999998</v>
      </c>
      <c r="S50" s="39">
        <f>I50</f>
        <v>184.11972800000001</v>
      </c>
      <c r="T50" s="39">
        <f>M50</f>
        <v>186.61373900000001</v>
      </c>
    </row>
    <row r="51" spans="1:20" x14ac:dyDescent="0.25">
      <c r="A51" s="39" t="s">
        <v>164</v>
      </c>
      <c r="B51" s="39">
        <v>771.85111901000005</v>
      </c>
      <c r="C51" s="39">
        <v>771.85111901000005</v>
      </c>
      <c r="D51" s="39">
        <v>771.85111901000005</v>
      </c>
      <c r="E51" s="39">
        <v>771.85111901000005</v>
      </c>
      <c r="F51" s="39">
        <v>786.67196625000008</v>
      </c>
      <c r="G51" s="39">
        <v>786.67196625000008</v>
      </c>
      <c r="H51" s="39">
        <v>786.67196625000008</v>
      </c>
      <c r="I51" s="39">
        <v>786.67196625000008</v>
      </c>
      <c r="J51" s="39">
        <v>786.67196625000008</v>
      </c>
      <c r="K51" s="39">
        <v>786.67196625000008</v>
      </c>
      <c r="L51" s="39">
        <v>786.67196625000008</v>
      </c>
      <c r="M51" s="39">
        <v>786.67196625000008</v>
      </c>
      <c r="N51" s="39">
        <v>786.67196625000008</v>
      </c>
      <c r="O51" s="39">
        <v>786.67196625000008</v>
      </c>
      <c r="P51" s="39">
        <v>786.67196625000008</v>
      </c>
      <c r="Q51" s="40"/>
      <c r="R51" s="39">
        <f t="shared" si="4"/>
        <v>771.85111901000005</v>
      </c>
      <c r="S51" s="39">
        <f t="shared" si="5"/>
        <v>786.67196625000008</v>
      </c>
      <c r="T51" s="39">
        <f t="shared" si="6"/>
        <v>786.67196625000008</v>
      </c>
    </row>
    <row r="52" spans="1:20" x14ac:dyDescent="0.25">
      <c r="A52" s="39" t="s">
        <v>165</v>
      </c>
      <c r="B52" s="39">
        <v>38.489979380000001</v>
      </c>
      <c r="C52" s="39">
        <v>36.608155380000007</v>
      </c>
      <c r="D52" s="39">
        <v>38.948723380000004</v>
      </c>
      <c r="E52" s="39">
        <v>42.22695238</v>
      </c>
      <c r="F52" s="39">
        <v>43.445837380000007</v>
      </c>
      <c r="G52" s="39">
        <v>45.679340379999999</v>
      </c>
      <c r="H52" s="39">
        <v>44.947167380000003</v>
      </c>
      <c r="I52" s="39">
        <v>45.80308556</v>
      </c>
      <c r="J52" s="39">
        <v>46.656765559999997</v>
      </c>
      <c r="K52" s="39">
        <v>47.360661</v>
      </c>
      <c r="L52" s="39">
        <v>47.918548000000001</v>
      </c>
      <c r="M52" s="39">
        <v>48.264592</v>
      </c>
      <c r="N52" s="39">
        <v>48.419986999999999</v>
      </c>
      <c r="O52" s="39">
        <v>50.007928</v>
      </c>
      <c r="P52" s="39">
        <v>50.743222000000003</v>
      </c>
      <c r="Q52" s="40"/>
      <c r="R52" s="39">
        <f t="shared" si="4"/>
        <v>42.22695238</v>
      </c>
      <c r="S52" s="39">
        <f t="shared" si="5"/>
        <v>45.80308556</v>
      </c>
      <c r="T52" s="39">
        <f t="shared" si="6"/>
        <v>48.264592</v>
      </c>
    </row>
    <row r="53" spans="1:20" x14ac:dyDescent="0.25">
      <c r="A53" s="39" t="s">
        <v>166</v>
      </c>
      <c r="B53" s="39">
        <v>330.68419332000002</v>
      </c>
      <c r="C53" s="39">
        <v>417.42590618000003</v>
      </c>
      <c r="D53" s="39">
        <v>491.55866486000002</v>
      </c>
      <c r="E53" s="39">
        <v>588.41663553000001</v>
      </c>
      <c r="F53" s="39">
        <v>663.85664503999999</v>
      </c>
      <c r="G53" s="39">
        <v>724.34176619000004</v>
      </c>
      <c r="H53" s="39">
        <v>803.84379833000003</v>
      </c>
      <c r="I53" s="39">
        <v>788.40370553240314</v>
      </c>
      <c r="J53" s="39">
        <v>833.34069276000002</v>
      </c>
      <c r="K53" s="39">
        <v>905.40716910000003</v>
      </c>
      <c r="L53" s="39">
        <v>973.05083009000009</v>
      </c>
      <c r="M53" s="39">
        <v>1037.4666497600001</v>
      </c>
      <c r="N53" s="39">
        <v>1096.3790373500001</v>
      </c>
      <c r="O53" s="39">
        <v>1064.62137222</v>
      </c>
      <c r="P53" s="39">
        <v>705.84328918999995</v>
      </c>
      <c r="Q53" s="40"/>
      <c r="R53" s="39">
        <f t="shared" si="4"/>
        <v>588.41663553000001</v>
      </c>
      <c r="S53" s="39">
        <f t="shared" si="5"/>
        <v>788.40370553240314</v>
      </c>
      <c r="T53" s="39">
        <f t="shared" si="6"/>
        <v>1037.4666497600001</v>
      </c>
    </row>
    <row r="54" spans="1:20" x14ac:dyDescent="0.25">
      <c r="A54" s="39" t="s">
        <v>55</v>
      </c>
      <c r="B54" s="39">
        <v>44.55</v>
      </c>
      <c r="C54" s="39">
        <v>44.55</v>
      </c>
      <c r="D54" s="39">
        <v>44.55</v>
      </c>
      <c r="E54" s="39">
        <v>44.55</v>
      </c>
      <c r="F54" s="39">
        <v>44.55</v>
      </c>
      <c r="G54" s="39">
        <v>44.55</v>
      </c>
      <c r="H54" s="39">
        <v>44.55</v>
      </c>
      <c r="I54" s="39">
        <v>44.55</v>
      </c>
      <c r="J54" s="39">
        <v>44.55</v>
      </c>
      <c r="K54" s="39">
        <v>244.55</v>
      </c>
      <c r="L54" s="39">
        <v>244.55</v>
      </c>
      <c r="M54" s="39">
        <v>244.55</v>
      </c>
      <c r="N54" s="39">
        <v>199.55</v>
      </c>
      <c r="O54" s="39">
        <v>199.55</v>
      </c>
      <c r="P54" s="39">
        <v>199.55</v>
      </c>
      <c r="Q54" s="40"/>
      <c r="R54" s="39">
        <f t="shared" si="4"/>
        <v>44.55</v>
      </c>
      <c r="S54" s="39">
        <f t="shared" si="5"/>
        <v>44.55</v>
      </c>
      <c r="T54" s="39">
        <f t="shared" si="6"/>
        <v>244.55</v>
      </c>
    </row>
    <row r="55" spans="1:20" x14ac:dyDescent="0.25">
      <c r="A55" s="42" t="s">
        <v>167</v>
      </c>
      <c r="B55" s="42">
        <v>1356.9559127100001</v>
      </c>
      <c r="C55" s="42">
        <v>1441.8815055699999</v>
      </c>
      <c r="D55" s="42">
        <v>1518.37236325</v>
      </c>
      <c r="E55" s="42">
        <v>1619.7568439199999</v>
      </c>
      <c r="F55" s="42">
        <v>1721.1365856699999</v>
      </c>
      <c r="G55" s="42">
        <v>1784.0119388200003</v>
      </c>
      <c r="H55" s="42">
        <v>1862.7817979600002</v>
      </c>
      <c r="I55" s="42">
        <v>1849.548485342403</v>
      </c>
      <c r="J55" s="42">
        <v>1895.3391525700001</v>
      </c>
      <c r="K55" s="42">
        <v>2170.3582943500001</v>
      </c>
      <c r="L55" s="42">
        <v>2238.7294133400005</v>
      </c>
      <c r="M55" s="42">
        <v>2303.5669470100001</v>
      </c>
      <c r="N55" s="42">
        <v>2317.8761326000003</v>
      </c>
      <c r="O55" s="42">
        <v>2287.7458774700003</v>
      </c>
      <c r="P55" s="42">
        <v>1929.7799634400001</v>
      </c>
      <c r="Q55" s="40"/>
      <c r="R55" s="42">
        <f t="shared" si="4"/>
        <v>1619.7568439199999</v>
      </c>
      <c r="S55" s="42">
        <f t="shared" si="5"/>
        <v>1849.548485342403</v>
      </c>
      <c r="T55" s="42">
        <f t="shared" si="6"/>
        <v>2303.5669470100001</v>
      </c>
    </row>
    <row r="56" spans="1:20" x14ac:dyDescent="0.25">
      <c r="A56" s="42" t="s">
        <v>168</v>
      </c>
      <c r="B56" s="42">
        <v>6859.2128364799992</v>
      </c>
      <c r="C56" s="42">
        <v>8130.1897032300012</v>
      </c>
      <c r="D56" s="42">
        <v>9080.2383315900006</v>
      </c>
      <c r="E56" s="42">
        <v>9660.6501503</v>
      </c>
      <c r="F56" s="42">
        <v>9552.2228091800025</v>
      </c>
      <c r="G56" s="42">
        <v>10697.792951739997</v>
      </c>
      <c r="H56" s="42">
        <v>10871.95713493</v>
      </c>
      <c r="I56" s="42">
        <v>10620.42799555987</v>
      </c>
      <c r="J56" s="42">
        <v>10672.158744960003</v>
      </c>
      <c r="K56" s="42">
        <v>11373.907790220001</v>
      </c>
      <c r="L56" s="42">
        <v>12571.485488170001</v>
      </c>
      <c r="M56" s="42">
        <v>11586.25858233</v>
      </c>
      <c r="N56" s="42">
        <v>11644.027952899998</v>
      </c>
      <c r="O56" s="42">
        <v>11626.467924390001</v>
      </c>
      <c r="P56" s="42">
        <v>10459.04853075</v>
      </c>
      <c r="Q56" s="40"/>
      <c r="R56" s="42">
        <f t="shared" si="4"/>
        <v>9660.6501503</v>
      </c>
      <c r="S56" s="42">
        <f t="shared" si="5"/>
        <v>10620.42799555987</v>
      </c>
      <c r="T56" s="42">
        <f t="shared" si="6"/>
        <v>11586.25858233</v>
      </c>
    </row>
    <row r="58" spans="1:20" x14ac:dyDescent="0.25">
      <c r="B58" s="43"/>
      <c r="C58" s="43"/>
      <c r="D58" s="43"/>
      <c r="E58" s="43"/>
      <c r="F58" s="43"/>
      <c r="G58" s="43"/>
      <c r="H58" s="43"/>
      <c r="I58" s="43"/>
      <c r="J58" s="43"/>
      <c r="K58" s="43"/>
      <c r="L58" s="43"/>
      <c r="M58" s="43"/>
      <c r="N58" s="43"/>
      <c r="O58" s="43"/>
      <c r="P58" s="43"/>
    </row>
    <row r="59" spans="1:20" x14ac:dyDescent="0.25">
      <c r="B59" s="43"/>
      <c r="C59" s="43"/>
      <c r="D59" s="43"/>
      <c r="E59" s="43"/>
      <c r="F59" s="43"/>
      <c r="G59" s="43"/>
      <c r="H59" s="43"/>
      <c r="I59" s="43"/>
      <c r="J59" s="43"/>
      <c r="K59" s="43"/>
      <c r="L59" s="43"/>
      <c r="M59" s="43"/>
      <c r="N59" s="43"/>
      <c r="O59" s="43"/>
      <c r="P59" s="43"/>
    </row>
    <row r="63" spans="1:20" x14ac:dyDescent="0.25">
      <c r="P63" s="39"/>
    </row>
  </sheetData>
  <pageMargins left="0.7" right="0.7" top="0.75" bottom="0.75" header="0.3" footer="0.3"/>
  <pageSetup paperSize="9" orientation="portrait" r:id="rId1"/>
  <ignoredErrors>
    <ignoredError sqref="R5:T15 R17:T17 R16:S16 T16 R4:T4 R19:T2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G34"/>
  <sheetViews>
    <sheetView showGridLines="0" zoomScale="80" zoomScaleNormal="80" workbookViewId="0">
      <selection activeCell="A49" sqref="A49"/>
    </sheetView>
  </sheetViews>
  <sheetFormatPr baseColWidth="10" defaultColWidth="11.42578125" defaultRowHeight="15" x14ac:dyDescent="0.25"/>
  <cols>
    <col min="1" max="1" width="69.5703125" customWidth="1"/>
  </cols>
  <sheetData>
    <row r="1" spans="1:7" ht="18.75" x14ac:dyDescent="0.25">
      <c r="A1" s="10"/>
      <c r="B1" s="11"/>
    </row>
    <row r="2" spans="1:7" ht="18.75" x14ac:dyDescent="0.25">
      <c r="A2" s="11" t="s">
        <v>230</v>
      </c>
      <c r="B2" s="11"/>
      <c r="C2" s="11"/>
      <c r="D2" s="11"/>
      <c r="E2" s="11"/>
    </row>
    <row r="3" spans="1:7" ht="18.75" x14ac:dyDescent="0.25">
      <c r="A3" s="11"/>
      <c r="B3" s="11"/>
      <c r="C3" s="11"/>
      <c r="D3" s="11"/>
      <c r="E3" s="11"/>
    </row>
    <row r="4" spans="1:7" ht="15.75" thickBot="1" x14ac:dyDescent="0.3">
      <c r="A4" s="12" t="s">
        <v>117</v>
      </c>
      <c r="B4" s="89" t="s">
        <v>182</v>
      </c>
      <c r="C4" s="13" t="s">
        <v>304</v>
      </c>
      <c r="D4" s="13" t="s">
        <v>303</v>
      </c>
      <c r="E4" s="13" t="s">
        <v>296</v>
      </c>
      <c r="F4" s="13" t="s">
        <v>297</v>
      </c>
      <c r="G4" s="13">
        <v>2020</v>
      </c>
    </row>
    <row r="5" spans="1:7" x14ac:dyDescent="0.25">
      <c r="A5" s="19" t="s">
        <v>118</v>
      </c>
      <c r="B5" s="90"/>
      <c r="C5" s="90"/>
      <c r="D5" s="90"/>
      <c r="E5" s="90"/>
      <c r="F5" s="90"/>
      <c r="G5" s="90"/>
    </row>
    <row r="6" spans="1:7" x14ac:dyDescent="0.25">
      <c r="A6" s="14" t="s">
        <v>119</v>
      </c>
      <c r="B6" s="91"/>
      <c r="C6" s="98">
        <v>-473.98517936999997</v>
      </c>
      <c r="D6" s="98">
        <v>98.1</v>
      </c>
      <c r="E6" s="183">
        <v>-323.07909510000002</v>
      </c>
      <c r="F6" s="98">
        <v>262.39999999999998</v>
      </c>
      <c r="G6" s="98">
        <v>348.49468375000009</v>
      </c>
    </row>
    <row r="7" spans="1:7" x14ac:dyDescent="0.25">
      <c r="A7" s="14" t="s">
        <v>120</v>
      </c>
      <c r="B7" s="91"/>
      <c r="C7" s="98">
        <v>0</v>
      </c>
      <c r="D7" s="98">
        <v>0</v>
      </c>
      <c r="E7" s="183">
        <v>-82.804524000000001</v>
      </c>
      <c r="F7" s="98">
        <v>-37</v>
      </c>
      <c r="G7" s="98">
        <v>-37</v>
      </c>
    </row>
    <row r="8" spans="1:7" x14ac:dyDescent="0.25">
      <c r="A8" s="14" t="s">
        <v>121</v>
      </c>
      <c r="B8" s="91">
        <v>7</v>
      </c>
      <c r="C8" s="98">
        <v>20.175343669999997</v>
      </c>
      <c r="D8" s="98">
        <v>18.3</v>
      </c>
      <c r="E8" s="183">
        <v>57.930278059999999</v>
      </c>
      <c r="F8" s="98">
        <v>53.5</v>
      </c>
      <c r="G8" s="98">
        <v>72.053235580000006</v>
      </c>
    </row>
    <row r="9" spans="1:7" x14ac:dyDescent="0.25">
      <c r="A9" s="14" t="s">
        <v>122</v>
      </c>
      <c r="B9" s="92">
        <v>2</v>
      </c>
      <c r="C9" s="98">
        <v>293.11986745000002</v>
      </c>
      <c r="D9" s="98">
        <v>82</v>
      </c>
      <c r="E9" s="183">
        <v>372.86569669000011</v>
      </c>
      <c r="F9" s="98">
        <v>338.1</v>
      </c>
      <c r="G9" s="98">
        <v>335.63777888987073</v>
      </c>
    </row>
    <row r="10" spans="1:7" x14ac:dyDescent="0.25">
      <c r="A10" s="14" t="s">
        <v>123</v>
      </c>
      <c r="B10" s="91" t="s">
        <v>231</v>
      </c>
      <c r="C10" s="98">
        <v>31.197894939998164</v>
      </c>
      <c r="D10" s="98">
        <v>-19.899999999999999</v>
      </c>
      <c r="E10" s="183">
        <v>-41.163255429998046</v>
      </c>
      <c r="F10" s="98">
        <v>-183.5</v>
      </c>
      <c r="G10" s="98">
        <v>-201.04758877000026</v>
      </c>
    </row>
    <row r="11" spans="1:7" x14ac:dyDescent="0.25">
      <c r="A11" s="14" t="s">
        <v>124</v>
      </c>
      <c r="B11" s="91"/>
      <c r="C11" s="183">
        <v>-11.658138181088018</v>
      </c>
      <c r="D11" s="98">
        <v>56.9</v>
      </c>
      <c r="E11" s="183">
        <v>-141.15964050587093</v>
      </c>
      <c r="F11" s="98">
        <v>431</v>
      </c>
      <c r="G11" s="98">
        <v>274.58811215933122</v>
      </c>
    </row>
    <row r="12" spans="1:7" x14ac:dyDescent="0.25">
      <c r="A12" s="14" t="s">
        <v>125</v>
      </c>
      <c r="B12" s="92">
        <v>4</v>
      </c>
      <c r="C12" s="98">
        <v>-807.72812260000035</v>
      </c>
      <c r="D12" s="98">
        <v>1112.5</v>
      </c>
      <c r="E12" s="183">
        <v>-684.59236906999911</v>
      </c>
      <c r="F12" s="98">
        <v>1544.1</v>
      </c>
      <c r="G12" s="98">
        <v>472.29502697999942</v>
      </c>
    </row>
    <row r="13" spans="1:7" x14ac:dyDescent="0.25">
      <c r="A13" s="16" t="s">
        <v>126</v>
      </c>
      <c r="B13" s="91"/>
      <c r="C13" s="183">
        <v>12.29742823708202</v>
      </c>
      <c r="D13" s="98">
        <v>-72.7</v>
      </c>
      <c r="E13" s="183">
        <v>136.10490913466901</v>
      </c>
      <c r="F13" s="98">
        <v>-362.5</v>
      </c>
      <c r="G13" s="98">
        <v>-199.70566858462479</v>
      </c>
    </row>
    <row r="14" spans="1:7" x14ac:dyDescent="0.25">
      <c r="A14" s="14" t="s">
        <v>127</v>
      </c>
      <c r="B14" s="91">
        <v>4</v>
      </c>
      <c r="C14" s="183">
        <v>802.26151551999965</v>
      </c>
      <c r="D14" s="98">
        <v>-1087</v>
      </c>
      <c r="E14" s="183">
        <v>556.76942883000038</v>
      </c>
      <c r="F14" s="98">
        <v>-1255.4000000000001</v>
      </c>
      <c r="G14" s="98">
        <v>-518.22199092000017</v>
      </c>
    </row>
    <row r="15" spans="1:7" x14ac:dyDescent="0.25">
      <c r="A15" s="14" t="s">
        <v>128</v>
      </c>
      <c r="B15" s="91"/>
      <c r="C15" s="183">
        <v>40.473615710000018</v>
      </c>
      <c r="D15" s="183">
        <v>1.6</v>
      </c>
      <c r="E15" s="183">
        <v>12.346667699999994</v>
      </c>
      <c r="F15" s="183">
        <v>1.8</v>
      </c>
      <c r="G15" s="183">
        <v>4.2</v>
      </c>
    </row>
    <row r="16" spans="1:7" x14ac:dyDescent="0.25">
      <c r="A16" s="17" t="s">
        <v>129</v>
      </c>
      <c r="B16" s="18"/>
      <c r="C16" s="184">
        <v>-93.845774624008499</v>
      </c>
      <c r="D16" s="184">
        <v>189.70000000000005</v>
      </c>
      <c r="E16" s="185">
        <v>-136.78190369119866</v>
      </c>
      <c r="F16" s="184">
        <v>792.39999999999975</v>
      </c>
      <c r="G16" s="184">
        <v>551.29358908457618</v>
      </c>
    </row>
    <row r="17" spans="1:7" x14ac:dyDescent="0.25">
      <c r="A17" s="14"/>
      <c r="B17" s="15"/>
      <c r="C17" s="98"/>
      <c r="D17" s="98"/>
      <c r="E17" s="186"/>
      <c r="F17" s="98"/>
      <c r="G17" s="98"/>
    </row>
    <row r="18" spans="1:7" x14ac:dyDescent="0.25">
      <c r="A18" s="19" t="s">
        <v>130</v>
      </c>
      <c r="B18" s="8"/>
      <c r="D18" s="187"/>
      <c r="E18" s="100"/>
      <c r="F18" s="187"/>
      <c r="G18" s="187"/>
    </row>
    <row r="19" spans="1:7" x14ac:dyDescent="0.25">
      <c r="A19" s="14" t="s">
        <v>131</v>
      </c>
      <c r="B19" s="91">
        <v>7</v>
      </c>
      <c r="C19" s="98">
        <v>-4.4947000000000001E-2</v>
      </c>
      <c r="D19" s="98">
        <v>0</v>
      </c>
      <c r="E19" s="183">
        <v>-6.1964499999999999E-2</v>
      </c>
      <c r="F19" s="98">
        <v>-1</v>
      </c>
      <c r="G19" s="98">
        <v>-1.1457982</v>
      </c>
    </row>
    <row r="20" spans="1:7" x14ac:dyDescent="0.25">
      <c r="A20" s="14" t="s">
        <v>132</v>
      </c>
      <c r="B20" s="91">
        <v>7</v>
      </c>
      <c r="C20" s="98">
        <v>-15.896297000000001</v>
      </c>
      <c r="D20" s="98">
        <v>-17.2</v>
      </c>
      <c r="E20" s="183">
        <v>-45.258524629999997</v>
      </c>
      <c r="F20" s="98">
        <v>-58.6</v>
      </c>
      <c r="G20" s="98">
        <v>-78.331037339999995</v>
      </c>
    </row>
    <row r="21" spans="1:7" x14ac:dyDescent="0.25">
      <c r="A21" s="17" t="s">
        <v>133</v>
      </c>
      <c r="B21" s="21"/>
      <c r="C21" s="99">
        <v>-15.941244000000001</v>
      </c>
      <c r="D21" s="99">
        <v>-17.2</v>
      </c>
      <c r="E21" s="188">
        <v>-45.320489129999999</v>
      </c>
      <c r="F21" s="99">
        <v>-59.6</v>
      </c>
      <c r="G21" s="99">
        <v>-79.476835539999996</v>
      </c>
    </row>
    <row r="22" spans="1:7" x14ac:dyDescent="0.25">
      <c r="A22" s="14"/>
      <c r="B22" s="15"/>
      <c r="C22" s="98"/>
      <c r="D22" s="98"/>
      <c r="E22" s="186"/>
      <c r="F22" s="98"/>
      <c r="G22" s="98"/>
    </row>
    <row r="23" spans="1:7" x14ac:dyDescent="0.25">
      <c r="A23" s="19" t="s">
        <v>134</v>
      </c>
      <c r="B23" s="78"/>
      <c r="E23" s="100"/>
      <c r="F23" s="192"/>
      <c r="G23" s="192"/>
    </row>
    <row r="24" spans="1:7" x14ac:dyDescent="0.25">
      <c r="A24" s="14" t="s">
        <v>135</v>
      </c>
      <c r="B24" s="91"/>
      <c r="C24" s="98">
        <v>7.6874999999999999E-2</v>
      </c>
      <c r="D24" s="98">
        <v>0.2</v>
      </c>
      <c r="E24" s="183">
        <v>0.31634400000001189</v>
      </c>
      <c r="F24" s="98">
        <v>2.4</v>
      </c>
      <c r="G24" s="98">
        <v>2.4452410000000095</v>
      </c>
    </row>
    <row r="25" spans="1:7" s="192" customFormat="1" x14ac:dyDescent="0.25">
      <c r="A25" s="14" t="s">
        <v>289</v>
      </c>
      <c r="B25" s="91"/>
      <c r="C25" s="98">
        <v>0</v>
      </c>
      <c r="D25" s="98">
        <v>0</v>
      </c>
      <c r="E25" s="183">
        <v>-78.479159640000006</v>
      </c>
      <c r="F25" s="98">
        <v>0</v>
      </c>
      <c r="G25" s="98">
        <v>0</v>
      </c>
    </row>
    <row r="26" spans="1:7" x14ac:dyDescent="0.25">
      <c r="A26" s="45" t="s">
        <v>232</v>
      </c>
      <c r="B26" s="91"/>
      <c r="C26" s="98">
        <v>0</v>
      </c>
      <c r="D26" s="98">
        <v>0</v>
      </c>
      <c r="E26" s="183">
        <v>0</v>
      </c>
      <c r="F26" s="98">
        <v>200</v>
      </c>
      <c r="G26" s="98">
        <v>200</v>
      </c>
    </row>
    <row r="27" spans="1:7" x14ac:dyDescent="0.25">
      <c r="A27" s="14" t="s">
        <v>261</v>
      </c>
      <c r="B27" s="91"/>
      <c r="C27" s="98">
        <v>0</v>
      </c>
      <c r="D27" s="98">
        <v>0</v>
      </c>
      <c r="E27" s="183">
        <v>0</v>
      </c>
      <c r="F27" s="98">
        <v>0</v>
      </c>
      <c r="G27" s="98">
        <v>0</v>
      </c>
    </row>
    <row r="28" spans="1:7" x14ac:dyDescent="0.25">
      <c r="A28" s="14" t="s">
        <v>233</v>
      </c>
      <c r="B28" s="91"/>
      <c r="C28" s="98">
        <v>-4.1405000000000003</v>
      </c>
      <c r="D28" s="98">
        <v>-5.3</v>
      </c>
      <c r="E28" s="183">
        <v>-58.621944586666672</v>
      </c>
      <c r="F28" s="98">
        <v>-7.3</v>
      </c>
      <c r="G28" s="98">
        <v>-12.375954666666667</v>
      </c>
    </row>
    <row r="29" spans="1:7" x14ac:dyDescent="0.25">
      <c r="A29" s="17" t="s">
        <v>136</v>
      </c>
      <c r="B29" s="21"/>
      <c r="C29" s="99">
        <v>-4.063625</v>
      </c>
      <c r="D29" s="99">
        <v>-5.0999999999999996</v>
      </c>
      <c r="E29" s="188">
        <v>-136.78476022666666</v>
      </c>
      <c r="F29" s="99">
        <v>195.1</v>
      </c>
      <c r="G29" s="99">
        <v>190.06928633333334</v>
      </c>
    </row>
    <row r="30" spans="1:7" x14ac:dyDescent="0.25">
      <c r="A30" s="14"/>
      <c r="B30" s="78"/>
      <c r="C30" s="45"/>
      <c r="D30" s="45"/>
      <c r="E30" s="131"/>
      <c r="F30" s="45"/>
      <c r="G30" s="45"/>
    </row>
    <row r="31" spans="1:7" x14ac:dyDescent="0.25">
      <c r="A31" s="14" t="s">
        <v>137</v>
      </c>
      <c r="B31" s="91"/>
      <c r="C31" s="98">
        <v>-113.8506436240085</v>
      </c>
      <c r="D31" s="98">
        <v>167.40000000000006</v>
      </c>
      <c r="E31" s="183">
        <v>-318.88715304786535</v>
      </c>
      <c r="F31" s="98">
        <v>927.89999999999975</v>
      </c>
      <c r="G31" s="98">
        <v>661.88603987790952</v>
      </c>
    </row>
    <row r="32" spans="1:7" x14ac:dyDescent="0.25">
      <c r="A32" s="14" t="s">
        <v>138</v>
      </c>
      <c r="B32" s="91">
        <v>4</v>
      </c>
      <c r="C32" s="98">
        <v>999.8339631055037</v>
      </c>
      <c r="D32" s="98">
        <v>1292.0999999999999</v>
      </c>
      <c r="E32" s="183">
        <v>1204.2086522956195</v>
      </c>
      <c r="F32" s="98">
        <v>614.70660841187805</v>
      </c>
      <c r="G32" s="98">
        <v>614.70660841187805</v>
      </c>
    </row>
    <row r="33" spans="1:7" x14ac:dyDescent="0.25">
      <c r="A33" s="22" t="s">
        <v>139</v>
      </c>
      <c r="B33" s="91"/>
      <c r="C33" s="98">
        <v>-0.44908205195031131</v>
      </c>
      <c r="D33" s="98">
        <v>7.2</v>
      </c>
      <c r="E33" s="183">
        <v>0.2127381817906891</v>
      </c>
      <c r="F33" s="98">
        <v>-75.8</v>
      </c>
      <c r="G33" s="98">
        <v>-72.383995994168032</v>
      </c>
    </row>
    <row r="34" spans="1:7" x14ac:dyDescent="0.25">
      <c r="A34" s="17" t="s">
        <v>140</v>
      </c>
      <c r="B34" s="93">
        <v>4</v>
      </c>
      <c r="C34" s="188">
        <v>885.53423742954487</v>
      </c>
      <c r="D34" s="188">
        <v>1466.8</v>
      </c>
      <c r="E34" s="188">
        <v>885.53423742954476</v>
      </c>
      <c r="F34" s="188">
        <v>1466.806608411878</v>
      </c>
      <c r="G34" s="188">
        <v>1204.2086522956195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N557"/>
  <sheetViews>
    <sheetView showGridLines="0" zoomScale="80" zoomScaleNormal="80" zoomScaleSheetLayoutView="70" workbookViewId="0">
      <selection activeCell="G9" sqref="G9"/>
    </sheetView>
  </sheetViews>
  <sheetFormatPr baseColWidth="10" defaultColWidth="9.140625" defaultRowHeight="12.75" x14ac:dyDescent="0.2"/>
  <cols>
    <col min="1" max="1" width="52.5703125" style="45" customWidth="1"/>
    <col min="2" max="2" width="14.7109375" style="45" bestFit="1" customWidth="1"/>
    <col min="3" max="4" width="12.5703125" style="45" bestFit="1" customWidth="1"/>
    <col min="5" max="5" width="14.85546875" style="45" bestFit="1" customWidth="1"/>
    <col min="6" max="6" width="16.28515625" style="45" bestFit="1" customWidth="1"/>
    <col min="7" max="7" width="10.42578125" style="45" customWidth="1"/>
    <col min="8" max="16384" width="9.140625" style="45"/>
  </cols>
  <sheetData>
    <row r="1" spans="1:7" ht="18.75" x14ac:dyDescent="0.3">
      <c r="A1" s="44" t="s">
        <v>21</v>
      </c>
    </row>
    <row r="3" spans="1:7" ht="15" x14ac:dyDescent="0.25">
      <c r="A3" s="46" t="s">
        <v>22</v>
      </c>
      <c r="B3" s="46"/>
      <c r="C3" s="47"/>
      <c r="D3" s="47"/>
      <c r="E3" s="47"/>
      <c r="F3" s="47"/>
      <c r="G3" s="47"/>
    </row>
    <row r="4" spans="1:7" x14ac:dyDescent="0.2">
      <c r="B4" s="48"/>
      <c r="C4" s="49"/>
      <c r="D4" s="49"/>
      <c r="E4" s="49"/>
      <c r="F4" s="49"/>
    </row>
    <row r="5" spans="1:7" ht="64.5" customHeight="1" x14ac:dyDescent="0.2">
      <c r="A5" s="398" t="s">
        <v>333</v>
      </c>
      <c r="B5" s="398"/>
      <c r="C5" s="398"/>
      <c r="D5" s="398"/>
      <c r="E5" s="398"/>
      <c r="F5" s="398"/>
      <c r="G5" s="398"/>
    </row>
    <row r="6" spans="1:7" x14ac:dyDescent="0.2">
      <c r="A6" s="48"/>
      <c r="B6" s="48"/>
      <c r="C6" s="49"/>
      <c r="D6" s="49"/>
      <c r="E6" s="49"/>
      <c r="F6" s="49"/>
      <c r="G6" s="49"/>
    </row>
    <row r="7" spans="1:7" ht="15" x14ac:dyDescent="0.25">
      <c r="A7" s="46" t="s">
        <v>23</v>
      </c>
      <c r="B7" s="48"/>
      <c r="C7" s="49"/>
      <c r="D7" s="49"/>
      <c r="E7" s="49"/>
      <c r="F7" s="49"/>
      <c r="G7" s="49"/>
    </row>
    <row r="8" spans="1:7" ht="15" x14ac:dyDescent="0.25">
      <c r="A8" s="46"/>
      <c r="B8" s="48"/>
      <c r="C8" s="49"/>
      <c r="D8" s="49"/>
      <c r="E8" s="49"/>
      <c r="F8" s="49"/>
      <c r="G8" s="49"/>
    </row>
    <row r="9" spans="1:7" ht="268.5" customHeight="1" x14ac:dyDescent="0.2">
      <c r="A9" s="399" t="s">
        <v>334</v>
      </c>
      <c r="B9" s="399"/>
      <c r="C9" s="399"/>
      <c r="D9" s="399"/>
      <c r="E9" s="399"/>
      <c r="F9" s="49"/>
      <c r="G9" s="49"/>
    </row>
    <row r="11" spans="1:7" ht="15" x14ac:dyDescent="0.25">
      <c r="A11" s="47" t="s">
        <v>24</v>
      </c>
      <c r="B11" s="46"/>
      <c r="C11" s="47"/>
      <c r="D11" s="47"/>
      <c r="E11" s="47"/>
      <c r="F11" s="47"/>
    </row>
    <row r="12" spans="1:7" ht="15" x14ac:dyDescent="0.2">
      <c r="A12" s="50" t="s">
        <v>25</v>
      </c>
      <c r="B12" s="51"/>
      <c r="C12" s="51" t="s">
        <v>305</v>
      </c>
      <c r="D12" s="51" t="s">
        <v>306</v>
      </c>
      <c r="E12" s="51" t="s">
        <v>251</v>
      </c>
    </row>
    <row r="13" spans="1:7" x14ac:dyDescent="0.2">
      <c r="A13" s="54" t="s">
        <v>24</v>
      </c>
      <c r="B13" s="82"/>
      <c r="C13" s="82">
        <v>9548.1394686299991</v>
      </c>
      <c r="D13" s="82">
        <v>9489.3876888400009</v>
      </c>
      <c r="E13" s="82">
        <v>9506.9480999899988</v>
      </c>
    </row>
    <row r="14" spans="1:7" x14ac:dyDescent="0.2">
      <c r="A14" s="56" t="s">
        <v>26</v>
      </c>
      <c r="B14" s="57"/>
      <c r="C14" s="57">
        <v>9548.1394686299991</v>
      </c>
      <c r="D14" s="57">
        <v>9489.3876888400009</v>
      </c>
      <c r="E14" s="57">
        <v>9506.9480999899988</v>
      </c>
      <c r="G14" s="53" t="s">
        <v>27</v>
      </c>
    </row>
    <row r="15" spans="1:7" x14ac:dyDescent="0.2">
      <c r="A15" s="54" t="s">
        <v>177</v>
      </c>
      <c r="B15" s="59"/>
      <c r="C15" s="59">
        <v>1518.6589560500001</v>
      </c>
      <c r="D15" s="59">
        <v>1148.2374326500001</v>
      </c>
      <c r="E15" s="59">
        <v>1145.78411837</v>
      </c>
      <c r="G15" s="60"/>
    </row>
    <row r="16" spans="1:7" ht="13.5" thickBot="1" x14ac:dyDescent="0.25">
      <c r="A16" s="61" t="s">
        <v>29</v>
      </c>
      <c r="B16" s="62"/>
      <c r="C16" s="62">
        <v>8029.4805125799994</v>
      </c>
      <c r="D16" s="62">
        <v>8341.1502561900015</v>
      </c>
      <c r="E16" s="62">
        <v>8361.1639816199986</v>
      </c>
      <c r="G16" s="63"/>
    </row>
    <row r="17" spans="1:8" x14ac:dyDescent="0.2">
      <c r="A17" s="48"/>
      <c r="B17" s="64"/>
      <c r="C17" s="58"/>
      <c r="D17" s="58"/>
      <c r="E17" s="58"/>
    </row>
    <row r="18" spans="1:8" x14ac:dyDescent="0.2">
      <c r="A18" s="47"/>
      <c r="B18" s="47"/>
      <c r="C18" s="47"/>
      <c r="D18" s="47"/>
      <c r="E18" s="47"/>
      <c r="F18" s="47"/>
      <c r="G18" s="47"/>
    </row>
    <row r="19" spans="1:8" x14ac:dyDescent="0.2">
      <c r="A19" s="47" t="s">
        <v>202</v>
      </c>
      <c r="C19" s="47"/>
      <c r="D19" s="47"/>
      <c r="E19" s="47"/>
      <c r="F19" s="47"/>
    </row>
    <row r="20" spans="1:8" ht="15" x14ac:dyDescent="0.2">
      <c r="A20" s="65" t="s">
        <v>25</v>
      </c>
      <c r="B20" s="51"/>
      <c r="C20" s="51" t="s">
        <v>305</v>
      </c>
      <c r="D20" s="51" t="s">
        <v>306</v>
      </c>
      <c r="E20" s="51" t="s">
        <v>251</v>
      </c>
    </row>
    <row r="21" spans="1:8" x14ac:dyDescent="0.2">
      <c r="A21" s="45" t="s">
        <v>178</v>
      </c>
      <c r="B21" s="55"/>
      <c r="C21" s="55">
        <v>2439.6355544825096</v>
      </c>
      <c r="D21" s="55">
        <v>1928.6</v>
      </c>
      <c r="E21" s="55">
        <v>2039.2480540735046</v>
      </c>
    </row>
    <row r="22" spans="1:8" x14ac:dyDescent="0.2">
      <c r="A22" s="45" t="s">
        <v>179</v>
      </c>
      <c r="B22" s="55"/>
      <c r="C22" s="55">
        <v>1208.8159377252309</v>
      </c>
      <c r="D22" s="55">
        <v>801.5</v>
      </c>
      <c r="E22" s="55">
        <v>829.65699744117126</v>
      </c>
    </row>
    <row r="23" spans="1:8" ht="13.5" thickBot="1" x14ac:dyDescent="0.25">
      <c r="A23" s="66" t="s">
        <v>30</v>
      </c>
      <c r="B23" s="67"/>
      <c r="C23" s="67">
        <v>1230.8196167572787</v>
      </c>
      <c r="D23" s="67">
        <v>1127.0999999999999</v>
      </c>
      <c r="E23" s="67">
        <v>1209.5910566323332</v>
      </c>
      <c r="F23" s="68"/>
    </row>
    <row r="24" spans="1:8" x14ac:dyDescent="0.2">
      <c r="B24" s="69"/>
      <c r="C24" s="55"/>
      <c r="D24" s="55"/>
      <c r="E24" s="55"/>
    </row>
    <row r="25" spans="1:8" ht="99.75" customHeight="1" x14ac:dyDescent="0.2">
      <c r="A25" s="398" t="s">
        <v>335</v>
      </c>
      <c r="B25" s="398"/>
      <c r="C25" s="398"/>
      <c r="D25" s="398"/>
      <c r="E25" s="398"/>
      <c r="F25" s="398"/>
      <c r="G25" s="398"/>
    </row>
    <row r="26" spans="1:8" ht="15" x14ac:dyDescent="0.2">
      <c r="A26" s="47" t="s">
        <v>44</v>
      </c>
      <c r="B26" s="94"/>
      <c r="C26" s="94"/>
      <c r="D26" s="94"/>
      <c r="E26" s="52"/>
    </row>
    <row r="27" spans="1:8" ht="15" x14ac:dyDescent="0.2">
      <c r="A27" s="47"/>
      <c r="B27" s="94"/>
      <c r="C27" s="94"/>
      <c r="D27" s="94"/>
      <c r="E27" s="52"/>
    </row>
    <row r="28" spans="1:8" ht="15.75" x14ac:dyDescent="0.2">
      <c r="A28" s="215" t="s">
        <v>229</v>
      </c>
      <c r="B28" s="95"/>
      <c r="C28" s="95"/>
      <c r="D28" s="95"/>
      <c r="E28" s="95"/>
    </row>
    <row r="29" spans="1:8" ht="15.75" x14ac:dyDescent="0.2">
      <c r="A29" s="215"/>
      <c r="B29" s="95"/>
      <c r="C29" s="95"/>
      <c r="D29" s="95"/>
      <c r="E29" s="95"/>
    </row>
    <row r="30" spans="1:8" ht="15" x14ac:dyDescent="0.2">
      <c r="A30" s="65" t="s">
        <v>25</v>
      </c>
      <c r="B30" s="51"/>
      <c r="C30" s="51"/>
      <c r="D30" s="51"/>
      <c r="E30" s="51"/>
      <c r="F30" s="51"/>
      <c r="G30" s="51"/>
      <c r="H30" s="51"/>
    </row>
    <row r="31" spans="1:8" x14ac:dyDescent="0.2">
      <c r="A31" s="264"/>
      <c r="B31" s="207"/>
      <c r="C31" s="207"/>
      <c r="D31" s="207"/>
      <c r="E31" s="207"/>
      <c r="F31" s="207"/>
      <c r="G31" s="207"/>
      <c r="H31" s="207"/>
    </row>
    <row r="32" spans="1:8" ht="15" customHeight="1" x14ac:dyDescent="0.2">
      <c r="A32" s="226"/>
      <c r="B32" s="385" t="s">
        <v>262</v>
      </c>
      <c r="C32" s="386"/>
      <c r="D32" s="387"/>
      <c r="E32" s="227" t="s">
        <v>263</v>
      </c>
      <c r="F32" s="288" t="s">
        <v>264</v>
      </c>
      <c r="G32" s="388" t="s">
        <v>265</v>
      </c>
      <c r="H32" s="393" t="s">
        <v>31</v>
      </c>
    </row>
    <row r="33" spans="1:14" ht="15" x14ac:dyDescent="0.2">
      <c r="A33" s="377" t="s">
        <v>307</v>
      </c>
      <c r="B33" s="228" t="s">
        <v>266</v>
      </c>
      <c r="C33" s="378" t="s">
        <v>267</v>
      </c>
      <c r="D33" s="228" t="s">
        <v>268</v>
      </c>
      <c r="E33" s="229" t="s">
        <v>269</v>
      </c>
      <c r="F33" s="370" t="s">
        <v>270</v>
      </c>
      <c r="G33" s="389"/>
      <c r="H33" s="394"/>
    </row>
    <row r="34" spans="1:14" x14ac:dyDescent="0.2">
      <c r="A34" s="230" t="s">
        <v>45</v>
      </c>
      <c r="B34" s="231">
        <v>23.012294099999991</v>
      </c>
      <c r="C34" s="232">
        <v>-61.288072350000014</v>
      </c>
      <c r="D34" s="233">
        <v>-21.778222449999994</v>
      </c>
      <c r="E34" s="234">
        <v>4.8024815200000015</v>
      </c>
      <c r="F34" s="234">
        <v>14.488300299999999</v>
      </c>
      <c r="G34" s="234">
        <v>0</v>
      </c>
      <c r="H34" s="235">
        <v>-40.663218880000016</v>
      </c>
    </row>
    <row r="35" spans="1:14" x14ac:dyDescent="0.2">
      <c r="A35" s="230" t="s">
        <v>46</v>
      </c>
      <c r="B35" s="236">
        <v>4.3701721200000003</v>
      </c>
      <c r="C35" s="237">
        <v>4.0259783800000006</v>
      </c>
      <c r="D35" s="238">
        <v>1.0520124900000001</v>
      </c>
      <c r="E35" s="238">
        <v>5.29193012</v>
      </c>
      <c r="F35" s="238">
        <v>5.5585990999999995</v>
      </c>
      <c r="G35" s="238">
        <v>1.5</v>
      </c>
      <c r="H35" s="235">
        <v>21.598692209999996</v>
      </c>
    </row>
    <row r="36" spans="1:14" ht="13.5" thickBot="1" x14ac:dyDescent="0.25">
      <c r="A36" s="239" t="s">
        <v>31</v>
      </c>
      <c r="B36" s="240">
        <v>27.382466219999991</v>
      </c>
      <c r="C36" s="240">
        <v>-57.262093970000016</v>
      </c>
      <c r="D36" s="240">
        <v>-20.726209959999995</v>
      </c>
      <c r="E36" s="240">
        <v>10.094411640000001</v>
      </c>
      <c r="F36" s="240">
        <v>20.046899399999997</v>
      </c>
      <c r="G36" s="240">
        <v>1.5</v>
      </c>
      <c r="H36" s="241">
        <v>-18.864526670000021</v>
      </c>
    </row>
    <row r="37" spans="1:14" x14ac:dyDescent="0.2">
      <c r="A37" s="289"/>
      <c r="B37" s="260"/>
      <c r="C37" s="260"/>
      <c r="D37" s="260"/>
      <c r="E37" s="260"/>
      <c r="F37" s="260"/>
      <c r="G37" s="260"/>
      <c r="H37" s="260"/>
    </row>
    <row r="38" spans="1:14" ht="15" customHeight="1" x14ac:dyDescent="0.2">
      <c r="A38" s="226"/>
      <c r="B38" s="385" t="s">
        <v>262</v>
      </c>
      <c r="C38" s="386"/>
      <c r="D38" s="387"/>
      <c r="E38" s="227" t="s">
        <v>263</v>
      </c>
      <c r="F38" s="288" t="s">
        <v>264</v>
      </c>
      <c r="G38" s="388" t="s">
        <v>265</v>
      </c>
      <c r="H38" s="393" t="s">
        <v>31</v>
      </c>
    </row>
    <row r="39" spans="1:14" ht="15" x14ac:dyDescent="0.2">
      <c r="A39" s="377" t="s">
        <v>308</v>
      </c>
      <c r="B39" s="228" t="s">
        <v>266</v>
      </c>
      <c r="C39" s="378" t="s">
        <v>267</v>
      </c>
      <c r="D39" s="228" t="s">
        <v>268</v>
      </c>
      <c r="E39" s="229" t="s">
        <v>269</v>
      </c>
      <c r="F39" s="370" t="s">
        <v>270</v>
      </c>
      <c r="G39" s="389"/>
      <c r="H39" s="394"/>
    </row>
    <row r="40" spans="1:14" x14ac:dyDescent="0.2">
      <c r="A40" s="230" t="s">
        <v>45</v>
      </c>
      <c r="B40" s="231">
        <v>131.06138079000002</v>
      </c>
      <c r="C40" s="231">
        <v>78.310645870000002</v>
      </c>
      <c r="D40" s="231">
        <v>33.706907980000004</v>
      </c>
      <c r="E40" s="231">
        <v>33.420633610000003</v>
      </c>
      <c r="F40" s="231">
        <v>14.890687470000001</v>
      </c>
      <c r="G40" s="231">
        <v>1.4</v>
      </c>
      <c r="H40" s="235">
        <v>292.79025572</v>
      </c>
    </row>
    <row r="41" spans="1:14" x14ac:dyDescent="0.2">
      <c r="A41" s="230" t="s">
        <v>46</v>
      </c>
      <c r="B41" s="231">
        <v>5.9914235799999993</v>
      </c>
      <c r="C41" s="231">
        <v>5.0038994299999997</v>
      </c>
      <c r="D41" s="231">
        <v>1.0023803400000002</v>
      </c>
      <c r="E41" s="231">
        <v>6.6203244200000002</v>
      </c>
      <c r="F41" s="231">
        <v>7.8587391800000006</v>
      </c>
      <c r="G41" s="231">
        <v>0.3</v>
      </c>
      <c r="H41" s="235">
        <v>26.676766950000001</v>
      </c>
    </row>
    <row r="42" spans="1:14" ht="13.5" thickBot="1" x14ac:dyDescent="0.25">
      <c r="A42" s="239" t="s">
        <v>31</v>
      </c>
      <c r="B42" s="240">
        <v>137.05280437000002</v>
      </c>
      <c r="C42" s="240">
        <v>83.314545300000006</v>
      </c>
      <c r="D42" s="240">
        <v>34.709288320000006</v>
      </c>
      <c r="E42" s="240">
        <v>40.040958030000006</v>
      </c>
      <c r="F42" s="240">
        <v>22.749426650000004</v>
      </c>
      <c r="G42" s="240">
        <v>1.7</v>
      </c>
      <c r="H42" s="241">
        <v>319.46702267000001</v>
      </c>
    </row>
    <row r="43" spans="1:14" x14ac:dyDescent="0.2">
      <c r="A43" s="289"/>
      <c r="B43" s="260"/>
      <c r="C43" s="260"/>
      <c r="D43" s="260"/>
      <c r="E43" s="260"/>
      <c r="F43" s="260"/>
      <c r="G43" s="260"/>
      <c r="H43" s="260"/>
    </row>
    <row r="44" spans="1:14" ht="15" customHeight="1" x14ac:dyDescent="0.2">
      <c r="A44" s="226"/>
      <c r="B44" s="385" t="s">
        <v>262</v>
      </c>
      <c r="C44" s="386"/>
      <c r="D44" s="387"/>
      <c r="E44" s="227" t="s">
        <v>263</v>
      </c>
      <c r="F44" s="288" t="s">
        <v>264</v>
      </c>
      <c r="G44" s="388" t="s">
        <v>265</v>
      </c>
      <c r="H44" s="393" t="s">
        <v>31</v>
      </c>
      <c r="N44" s="45" t="s">
        <v>3</v>
      </c>
    </row>
    <row r="45" spans="1:14" ht="15" x14ac:dyDescent="0.2">
      <c r="A45" s="377" t="s">
        <v>290</v>
      </c>
      <c r="B45" s="228" t="s">
        <v>266</v>
      </c>
      <c r="C45" s="378" t="s">
        <v>267</v>
      </c>
      <c r="D45" s="228" t="s">
        <v>268</v>
      </c>
      <c r="E45" s="229" t="s">
        <v>269</v>
      </c>
      <c r="F45" s="370" t="s">
        <v>270</v>
      </c>
      <c r="G45" s="389"/>
      <c r="H45" s="394"/>
    </row>
    <row r="46" spans="1:14" x14ac:dyDescent="0.2">
      <c r="A46" s="230" t="s">
        <v>45</v>
      </c>
      <c r="B46" s="231">
        <v>223.79118850999998</v>
      </c>
      <c r="C46" s="232">
        <v>75.083381959999969</v>
      </c>
      <c r="D46" s="233">
        <v>66.878771160000014</v>
      </c>
      <c r="E46" s="234">
        <v>61.158007330000018</v>
      </c>
      <c r="F46" s="235">
        <v>47.093346429999997</v>
      </c>
      <c r="G46" s="235">
        <v>0.4</v>
      </c>
      <c r="H46" s="235">
        <v>474.40469539000003</v>
      </c>
    </row>
    <row r="47" spans="1:14" x14ac:dyDescent="0.2">
      <c r="A47" s="230" t="s">
        <v>46</v>
      </c>
      <c r="B47" s="236">
        <v>14.21385102</v>
      </c>
      <c r="C47" s="237">
        <v>12.307772660000001</v>
      </c>
      <c r="D47" s="238">
        <v>3.1539947100000001</v>
      </c>
      <c r="E47" s="238">
        <v>16.890367859999998</v>
      </c>
      <c r="F47" s="248">
        <v>21.3086102</v>
      </c>
      <c r="G47" s="248">
        <v>3.3</v>
      </c>
      <c r="H47" s="235">
        <v>71.074596450000001</v>
      </c>
    </row>
    <row r="48" spans="1:14" ht="13.5" thickBot="1" x14ac:dyDescent="0.25">
      <c r="A48" s="239" t="s">
        <v>31</v>
      </c>
      <c r="B48" s="240">
        <v>238.00503952999998</v>
      </c>
      <c r="C48" s="240">
        <v>87.391154619999966</v>
      </c>
      <c r="D48" s="240">
        <v>70.03276587000002</v>
      </c>
      <c r="E48" s="240">
        <v>78.048375190000016</v>
      </c>
      <c r="F48" s="241">
        <v>68.401956630000001</v>
      </c>
      <c r="G48" s="241">
        <v>3.6999999999999997</v>
      </c>
      <c r="H48" s="241">
        <v>545.47929184000009</v>
      </c>
    </row>
    <row r="49" spans="1:8" x14ac:dyDescent="0.2">
      <c r="A49" s="289"/>
      <c r="B49" s="260"/>
      <c r="C49" s="260"/>
      <c r="D49" s="260"/>
      <c r="E49" s="260"/>
      <c r="F49" s="260"/>
      <c r="G49" s="260"/>
      <c r="H49" s="260"/>
    </row>
    <row r="50" spans="1:8" ht="15" customHeight="1" x14ac:dyDescent="0.2">
      <c r="A50" s="290"/>
      <c r="B50" s="390" t="s">
        <v>262</v>
      </c>
      <c r="C50" s="391"/>
      <c r="D50" s="392"/>
      <c r="E50" s="243" t="s">
        <v>263</v>
      </c>
      <c r="F50" s="291" t="s">
        <v>264</v>
      </c>
      <c r="G50" s="388" t="s">
        <v>265</v>
      </c>
      <c r="H50" s="388" t="s">
        <v>31</v>
      </c>
    </row>
    <row r="51" spans="1:8" ht="15" x14ac:dyDescent="0.2">
      <c r="A51" s="379" t="s">
        <v>291</v>
      </c>
      <c r="B51" s="244" t="s">
        <v>266</v>
      </c>
      <c r="C51" s="380" t="s">
        <v>267</v>
      </c>
      <c r="D51" s="244" t="s">
        <v>268</v>
      </c>
      <c r="E51" s="229" t="s">
        <v>269</v>
      </c>
      <c r="F51" s="370" t="s">
        <v>270</v>
      </c>
      <c r="G51" s="389"/>
      <c r="H51" s="389"/>
    </row>
    <row r="52" spans="1:8" x14ac:dyDescent="0.2">
      <c r="A52" s="245" t="s">
        <v>45</v>
      </c>
      <c r="B52" s="246">
        <v>398.46047253000006</v>
      </c>
      <c r="C52" s="237">
        <v>246.08799100000002</v>
      </c>
      <c r="D52" s="247">
        <v>107.73378176</v>
      </c>
      <c r="E52" s="238">
        <v>103.59533204000002</v>
      </c>
      <c r="F52" s="238">
        <v>43.596053920000003</v>
      </c>
      <c r="G52" s="238">
        <v>5.7</v>
      </c>
      <c r="H52" s="248">
        <v>905.17363125000008</v>
      </c>
    </row>
    <row r="53" spans="1:8" x14ac:dyDescent="0.2">
      <c r="A53" s="245" t="s">
        <v>46</v>
      </c>
      <c r="B53" s="246">
        <v>19.942169219999997</v>
      </c>
      <c r="C53" s="237">
        <v>15.904300069999998</v>
      </c>
      <c r="D53" s="247">
        <v>3.1351523500000003</v>
      </c>
      <c r="E53" s="238">
        <v>22.722303450000002</v>
      </c>
      <c r="F53" s="238">
        <v>23.424457879999999</v>
      </c>
      <c r="G53" s="238">
        <v>0.7</v>
      </c>
      <c r="H53" s="248">
        <v>85.828382969999993</v>
      </c>
    </row>
    <row r="54" spans="1:8" ht="13.5" thickBot="1" x14ac:dyDescent="0.25">
      <c r="A54" s="254" t="s">
        <v>31</v>
      </c>
      <c r="B54" s="250">
        <v>418.40264175000004</v>
      </c>
      <c r="C54" s="250">
        <v>261.99229107000002</v>
      </c>
      <c r="D54" s="250">
        <v>110.86893411</v>
      </c>
      <c r="E54" s="250">
        <v>126.31763549000001</v>
      </c>
      <c r="F54" s="250">
        <v>67.020511800000008</v>
      </c>
      <c r="G54" s="250">
        <v>6.4</v>
      </c>
      <c r="H54" s="251">
        <v>991.00201422000009</v>
      </c>
    </row>
    <row r="55" spans="1:8" x14ac:dyDescent="0.2">
      <c r="A55" s="292"/>
      <c r="B55" s="293"/>
      <c r="C55" s="293"/>
      <c r="D55" s="293"/>
      <c r="E55" s="293"/>
      <c r="F55" s="293"/>
      <c r="G55" s="293"/>
      <c r="H55" s="293"/>
    </row>
    <row r="56" spans="1:8" ht="15" customHeight="1" x14ac:dyDescent="0.2">
      <c r="A56" s="242"/>
      <c r="B56" s="390" t="s">
        <v>262</v>
      </c>
      <c r="C56" s="391"/>
      <c r="D56" s="392"/>
      <c r="E56" s="243" t="s">
        <v>263</v>
      </c>
      <c r="F56" s="291" t="s">
        <v>264</v>
      </c>
      <c r="G56" s="388" t="s">
        <v>265</v>
      </c>
      <c r="H56" s="388" t="s">
        <v>31</v>
      </c>
    </row>
    <row r="57" spans="1:8" ht="15" x14ac:dyDescent="0.2">
      <c r="A57" s="379" t="s">
        <v>271</v>
      </c>
      <c r="B57" s="244" t="s">
        <v>266</v>
      </c>
      <c r="C57" s="380" t="s">
        <v>267</v>
      </c>
      <c r="D57" s="244" t="s">
        <v>268</v>
      </c>
      <c r="E57" s="229" t="s">
        <v>269</v>
      </c>
      <c r="F57" s="370" t="s">
        <v>270</v>
      </c>
      <c r="G57" s="389"/>
      <c r="H57" s="389"/>
    </row>
    <row r="58" spans="1:8" x14ac:dyDescent="0.2">
      <c r="A58" s="245" t="s">
        <v>45</v>
      </c>
      <c r="B58" s="246">
        <v>505.3</v>
      </c>
      <c r="C58" s="237">
        <v>314</v>
      </c>
      <c r="D58" s="247">
        <v>152.4</v>
      </c>
      <c r="E58" s="238">
        <v>134.9</v>
      </c>
      <c r="F58" s="238">
        <v>60.9</v>
      </c>
      <c r="G58" s="238">
        <v>4.4000000000000004</v>
      </c>
      <c r="H58" s="248">
        <v>1171.9000000000001</v>
      </c>
    </row>
    <row r="59" spans="1:8" x14ac:dyDescent="0.2">
      <c r="A59" s="245" t="s">
        <v>46</v>
      </c>
      <c r="B59" s="236">
        <v>25.9</v>
      </c>
      <c r="C59" s="237">
        <v>20.5</v>
      </c>
      <c r="D59" s="238">
        <v>4.0999999999999996</v>
      </c>
      <c r="E59" s="238">
        <v>29.5</v>
      </c>
      <c r="F59" s="238">
        <v>31</v>
      </c>
      <c r="G59" s="238">
        <v>0</v>
      </c>
      <c r="H59" s="248">
        <v>111</v>
      </c>
    </row>
    <row r="60" spans="1:8" ht="13.5" thickBot="1" x14ac:dyDescent="0.25">
      <c r="A60" s="249" t="s">
        <v>31</v>
      </c>
      <c r="B60" s="250">
        <v>531.20000000000005</v>
      </c>
      <c r="C60" s="250">
        <v>334.6</v>
      </c>
      <c r="D60" s="250">
        <v>156.5</v>
      </c>
      <c r="E60" s="250">
        <v>164.3</v>
      </c>
      <c r="F60" s="250">
        <v>91.800000000000011</v>
      </c>
      <c r="G60" s="250">
        <v>4.4000000000000004</v>
      </c>
      <c r="H60" s="251">
        <v>1282.9000000000001</v>
      </c>
    </row>
    <row r="61" spans="1:8" x14ac:dyDescent="0.2">
      <c r="A61" s="259"/>
      <c r="B61" s="287"/>
      <c r="C61" s="287"/>
      <c r="D61" s="287"/>
      <c r="E61" s="287"/>
      <c r="F61" s="287"/>
      <c r="G61" s="287"/>
      <c r="H61" s="287"/>
    </row>
    <row r="62" spans="1:8" x14ac:dyDescent="0.2">
      <c r="A62" s="125"/>
      <c r="B62" s="126"/>
      <c r="C62" s="126"/>
      <c r="D62" s="126"/>
      <c r="E62" s="126"/>
      <c r="F62" s="126"/>
      <c r="G62" s="126"/>
      <c r="H62" s="126"/>
    </row>
    <row r="63" spans="1:8" x14ac:dyDescent="0.2">
      <c r="A63" s="127"/>
      <c r="B63" s="128"/>
      <c r="C63" s="128"/>
      <c r="D63" s="128"/>
      <c r="E63" s="128"/>
      <c r="F63" s="128"/>
      <c r="G63" s="128"/>
      <c r="H63" s="128"/>
    </row>
    <row r="64" spans="1:8" ht="15.75" x14ac:dyDescent="0.2">
      <c r="A64" s="215" t="s">
        <v>203</v>
      </c>
      <c r="B64" s="128"/>
      <c r="C64" s="128"/>
      <c r="D64" s="128"/>
      <c r="E64" s="128"/>
      <c r="F64" s="128"/>
      <c r="G64" s="128"/>
      <c r="H64" s="128"/>
    </row>
    <row r="65" spans="1:13" x14ac:dyDescent="0.2">
      <c r="A65" s="125"/>
      <c r="B65" s="126"/>
      <c r="C65" s="126"/>
      <c r="D65" s="126"/>
      <c r="E65" s="126"/>
      <c r="F65" s="126"/>
      <c r="G65" s="126"/>
      <c r="H65" s="126"/>
    </row>
    <row r="66" spans="1:13" ht="15" x14ac:dyDescent="0.2">
      <c r="A66" s="204" t="s">
        <v>25</v>
      </c>
      <c r="B66" s="205"/>
      <c r="C66" s="205"/>
      <c r="D66" s="205"/>
      <c r="E66" s="205"/>
      <c r="F66" s="205"/>
      <c r="G66" s="205"/>
      <c r="H66" s="205"/>
      <c r="M66" s="45" t="s">
        <v>3</v>
      </c>
    </row>
    <row r="67" spans="1:13" ht="15" x14ac:dyDescent="0.2">
      <c r="A67" s="206"/>
      <c r="B67" s="205"/>
      <c r="C67" s="207"/>
      <c r="D67" s="207"/>
      <c r="E67" s="207"/>
      <c r="F67" s="207"/>
      <c r="G67" s="207"/>
      <c r="H67" s="207"/>
    </row>
    <row r="68" spans="1:13" ht="15" customHeight="1" x14ac:dyDescent="0.2">
      <c r="A68" s="252"/>
      <c r="B68" s="390" t="s">
        <v>262</v>
      </c>
      <c r="C68" s="391"/>
      <c r="D68" s="392"/>
      <c r="E68" s="243" t="s">
        <v>263</v>
      </c>
      <c r="F68" s="291" t="s">
        <v>264</v>
      </c>
      <c r="G68" s="388" t="s">
        <v>265</v>
      </c>
      <c r="H68" s="388" t="s">
        <v>31</v>
      </c>
    </row>
    <row r="69" spans="1:13" ht="15" x14ac:dyDescent="0.2">
      <c r="A69" s="379" t="s">
        <v>309</v>
      </c>
      <c r="B69" s="244" t="s">
        <v>266</v>
      </c>
      <c r="C69" s="380" t="s">
        <v>267</v>
      </c>
      <c r="D69" s="244" t="s">
        <v>268</v>
      </c>
      <c r="E69" s="229" t="s">
        <v>269</v>
      </c>
      <c r="F69" s="370" t="s">
        <v>270</v>
      </c>
      <c r="G69" s="389"/>
      <c r="H69" s="389"/>
    </row>
    <row r="70" spans="1:13" x14ac:dyDescent="0.2">
      <c r="A70" s="245" t="s">
        <v>29</v>
      </c>
      <c r="B70" s="236">
        <v>3280.5469282309218</v>
      </c>
      <c r="C70" s="237">
        <v>2230.0617286726442</v>
      </c>
      <c r="D70" s="238">
        <v>1407.37401987257</v>
      </c>
      <c r="E70" s="253">
        <v>611.55392018697535</v>
      </c>
      <c r="F70" s="238">
        <v>499.94391685131257</v>
      </c>
      <c r="G70" s="238">
        <v>0</v>
      </c>
      <c r="H70" s="248">
        <v>8029.4805138144238</v>
      </c>
    </row>
    <row r="71" spans="1:13" ht="13.5" thickBot="1" x14ac:dyDescent="0.25">
      <c r="A71" s="254" t="s">
        <v>31</v>
      </c>
      <c r="B71" s="250">
        <v>3280.5469282309218</v>
      </c>
      <c r="C71" s="250">
        <v>2230.0617286726442</v>
      </c>
      <c r="D71" s="250">
        <v>1407.37401987257</v>
      </c>
      <c r="E71" s="250">
        <v>611.55392018697535</v>
      </c>
      <c r="F71" s="250">
        <v>499.94391685131257</v>
      </c>
      <c r="G71" s="250">
        <v>0</v>
      </c>
      <c r="H71" s="251">
        <v>8029.4805138144238</v>
      </c>
    </row>
    <row r="72" spans="1:13" x14ac:dyDescent="0.2">
      <c r="A72" s="264"/>
      <c r="B72" s="207"/>
      <c r="C72" s="207"/>
      <c r="D72" s="207"/>
      <c r="E72" s="207"/>
      <c r="F72" s="207"/>
      <c r="G72" s="207"/>
      <c r="H72" s="207"/>
    </row>
    <row r="73" spans="1:13" ht="15" customHeight="1" x14ac:dyDescent="0.2">
      <c r="A73" s="255"/>
      <c r="B73" s="385" t="s">
        <v>262</v>
      </c>
      <c r="C73" s="386"/>
      <c r="D73" s="387"/>
      <c r="E73" s="227" t="s">
        <v>263</v>
      </c>
      <c r="F73" s="288" t="s">
        <v>264</v>
      </c>
      <c r="G73" s="388" t="s">
        <v>265</v>
      </c>
      <c r="H73" s="393" t="s">
        <v>31</v>
      </c>
    </row>
    <row r="74" spans="1:13" ht="15" x14ac:dyDescent="0.2">
      <c r="A74" s="256" t="s">
        <v>310</v>
      </c>
      <c r="B74" s="228" t="s">
        <v>266</v>
      </c>
      <c r="C74" s="378" t="s">
        <v>267</v>
      </c>
      <c r="D74" s="228" t="s">
        <v>268</v>
      </c>
      <c r="E74" s="229" t="s">
        <v>269</v>
      </c>
      <c r="F74" s="370" t="s">
        <v>270</v>
      </c>
      <c r="G74" s="389"/>
      <c r="H74" s="394"/>
    </row>
    <row r="75" spans="1:13" x14ac:dyDescent="0.2">
      <c r="A75" s="257" t="s">
        <v>29</v>
      </c>
      <c r="B75" s="236">
        <v>3288.4</v>
      </c>
      <c r="C75" s="237">
        <v>2566.6</v>
      </c>
      <c r="D75" s="238">
        <v>1216.3</v>
      </c>
      <c r="E75" s="253">
        <v>753.3</v>
      </c>
      <c r="F75" s="234">
        <v>516.6</v>
      </c>
      <c r="G75" s="234">
        <v>0</v>
      </c>
      <c r="H75" s="235">
        <v>8341.2000000000007</v>
      </c>
    </row>
    <row r="76" spans="1:13" ht="13.5" thickBot="1" x14ac:dyDescent="0.25">
      <c r="A76" s="258" t="s">
        <v>31</v>
      </c>
      <c r="B76" s="240">
        <v>3288.4</v>
      </c>
      <c r="C76" s="240">
        <v>2566.6</v>
      </c>
      <c r="D76" s="240">
        <v>1216.3</v>
      </c>
      <c r="E76" s="240">
        <v>753.3</v>
      </c>
      <c r="F76" s="240">
        <v>516.6</v>
      </c>
      <c r="G76" s="240">
        <v>0</v>
      </c>
      <c r="H76" s="241">
        <v>8341.2000000000007</v>
      </c>
    </row>
    <row r="77" spans="1:13" x14ac:dyDescent="0.2">
      <c r="A77" s="264"/>
      <c r="B77" s="294"/>
      <c r="C77" s="295"/>
      <c r="D77" s="295"/>
      <c r="E77" s="295"/>
      <c r="F77" s="295"/>
      <c r="G77" s="295"/>
      <c r="H77" s="295"/>
    </row>
    <row r="78" spans="1:13" ht="15" customHeight="1" x14ac:dyDescent="0.2">
      <c r="A78" s="255"/>
      <c r="B78" s="385" t="s">
        <v>262</v>
      </c>
      <c r="C78" s="396"/>
      <c r="D78" s="397"/>
      <c r="E78" s="296" t="s">
        <v>263</v>
      </c>
      <c r="F78" s="297" t="s">
        <v>264</v>
      </c>
      <c r="G78" s="400" t="s">
        <v>265</v>
      </c>
      <c r="H78" s="395" t="s">
        <v>31</v>
      </c>
      <c r="I78" s="260"/>
    </row>
    <row r="79" spans="1:13" ht="15" x14ac:dyDescent="0.2">
      <c r="A79" s="377" t="s">
        <v>252</v>
      </c>
      <c r="B79" s="228" t="s">
        <v>266</v>
      </c>
      <c r="C79" s="378" t="s">
        <v>267</v>
      </c>
      <c r="D79" s="228" t="s">
        <v>268</v>
      </c>
      <c r="E79" s="229" t="s">
        <v>269</v>
      </c>
      <c r="F79" s="370" t="s">
        <v>270</v>
      </c>
      <c r="G79" s="389"/>
      <c r="H79" s="394"/>
      <c r="I79" s="260"/>
    </row>
    <row r="80" spans="1:13" x14ac:dyDescent="0.2">
      <c r="A80" s="230" t="s">
        <v>29</v>
      </c>
      <c r="B80" s="236">
        <v>3168.8887686646785</v>
      </c>
      <c r="C80" s="237">
        <v>2484.2486722428298</v>
      </c>
      <c r="D80" s="238">
        <v>1402.0875015739839</v>
      </c>
      <c r="E80" s="253">
        <v>728.73245562582645</v>
      </c>
      <c r="F80" s="234">
        <v>577.18817351268217</v>
      </c>
      <c r="G80" s="234">
        <v>0</v>
      </c>
      <c r="H80" s="235">
        <v>8361.245571620002</v>
      </c>
      <c r="I80" s="260"/>
    </row>
    <row r="81" spans="1:12" ht="13.5" thickBot="1" x14ac:dyDescent="0.25">
      <c r="A81" s="239" t="s">
        <v>31</v>
      </c>
      <c r="B81" s="240">
        <v>3168.8887686646785</v>
      </c>
      <c r="C81" s="240">
        <v>2484.2486722428298</v>
      </c>
      <c r="D81" s="240">
        <v>1402.0875015739839</v>
      </c>
      <c r="E81" s="240">
        <v>728.73245562582645</v>
      </c>
      <c r="F81" s="240">
        <v>577.18817351268217</v>
      </c>
      <c r="G81" s="240">
        <v>0</v>
      </c>
      <c r="H81" s="241">
        <v>8361.245571620002</v>
      </c>
      <c r="I81" s="260"/>
    </row>
    <row r="82" spans="1:12" x14ac:dyDescent="0.2">
      <c r="A82" s="260"/>
      <c r="B82" s="260"/>
      <c r="C82" s="260"/>
      <c r="D82" s="260"/>
      <c r="E82" s="260"/>
      <c r="F82" s="260"/>
      <c r="G82" s="260"/>
      <c r="H82" s="260"/>
      <c r="I82" s="260"/>
    </row>
    <row r="83" spans="1:12" x14ac:dyDescent="0.2">
      <c r="A83" s="260"/>
      <c r="B83" s="260"/>
      <c r="C83" s="260"/>
      <c r="D83" s="260"/>
      <c r="E83" s="260"/>
      <c r="F83" s="260"/>
      <c r="G83" s="260"/>
      <c r="H83" s="260"/>
      <c r="I83" s="260"/>
      <c r="L83" s="45" t="s">
        <v>3</v>
      </c>
    </row>
    <row r="84" spans="1:12" ht="15.75" x14ac:dyDescent="0.2">
      <c r="A84" s="213" t="s">
        <v>204</v>
      </c>
      <c r="B84" s="124"/>
      <c r="C84" s="124"/>
      <c r="D84" s="124"/>
      <c r="E84" s="124"/>
      <c r="F84" s="124"/>
      <c r="G84" s="124"/>
      <c r="H84" s="124"/>
    </row>
    <row r="85" spans="1:12" x14ac:dyDescent="0.2">
      <c r="A85" s="123"/>
      <c r="B85" s="124"/>
      <c r="C85" s="124"/>
      <c r="D85" s="124"/>
      <c r="E85" s="124"/>
      <c r="F85" s="124"/>
      <c r="G85" s="124"/>
      <c r="H85" s="124"/>
    </row>
    <row r="86" spans="1:12" ht="15" x14ac:dyDescent="0.2">
      <c r="A86" s="129" t="s">
        <v>25</v>
      </c>
      <c r="B86" s="130"/>
      <c r="C86" s="130"/>
      <c r="D86" s="130"/>
      <c r="E86" s="130"/>
      <c r="F86" s="130"/>
      <c r="G86" s="130"/>
      <c r="H86" s="130"/>
    </row>
    <row r="87" spans="1:12" x14ac:dyDescent="0.2">
      <c r="A87" s="121"/>
      <c r="B87" s="122"/>
      <c r="C87" s="122"/>
      <c r="D87" s="122"/>
      <c r="E87" s="122"/>
      <c r="F87" s="122"/>
      <c r="G87" s="122"/>
      <c r="H87" s="214"/>
    </row>
    <row r="88" spans="1:12" ht="15" customHeight="1" x14ac:dyDescent="0.2">
      <c r="A88" s="252"/>
      <c r="B88" s="390" t="s">
        <v>262</v>
      </c>
      <c r="C88" s="391"/>
      <c r="D88" s="392"/>
      <c r="E88" s="243" t="s">
        <v>263</v>
      </c>
      <c r="F88" s="291" t="s">
        <v>264</v>
      </c>
      <c r="G88" s="388" t="s">
        <v>265</v>
      </c>
      <c r="H88" s="388" t="s">
        <v>31</v>
      </c>
    </row>
    <row r="89" spans="1:12" ht="15" x14ac:dyDescent="0.2">
      <c r="A89" s="379" t="s">
        <v>311</v>
      </c>
      <c r="B89" s="244" t="s">
        <v>266</v>
      </c>
      <c r="C89" s="380" t="s">
        <v>267</v>
      </c>
      <c r="D89" s="244" t="s">
        <v>268</v>
      </c>
      <c r="E89" s="229" t="s">
        <v>269</v>
      </c>
      <c r="F89" s="370" t="s">
        <v>270</v>
      </c>
      <c r="G89" s="389"/>
      <c r="H89" s="389"/>
    </row>
    <row r="90" spans="1:12" x14ac:dyDescent="0.2">
      <c r="A90" s="245" t="s">
        <v>28</v>
      </c>
      <c r="B90" s="236">
        <v>469.93993118907832</v>
      </c>
      <c r="C90" s="237">
        <v>527.88680592735579</v>
      </c>
      <c r="D90" s="238">
        <v>335.59439667743015</v>
      </c>
      <c r="E90" s="253">
        <v>133.98733099302456</v>
      </c>
      <c r="F90" s="238">
        <v>51.250490028687459</v>
      </c>
      <c r="G90" s="238">
        <v>0</v>
      </c>
      <c r="H90" s="248">
        <v>1518.658954815576</v>
      </c>
    </row>
    <row r="91" spans="1:12" ht="13.5" thickBot="1" x14ac:dyDescent="0.25">
      <c r="A91" s="254" t="s">
        <v>31</v>
      </c>
      <c r="B91" s="250">
        <v>469.93993118907832</v>
      </c>
      <c r="C91" s="250">
        <v>527.88680592735579</v>
      </c>
      <c r="D91" s="250">
        <v>335.59439667743015</v>
      </c>
      <c r="E91" s="250">
        <v>133.98733099302456</v>
      </c>
      <c r="F91" s="250">
        <v>51.250490028687459</v>
      </c>
      <c r="G91" s="250">
        <v>0</v>
      </c>
      <c r="H91" s="251">
        <v>1518.658954815576</v>
      </c>
    </row>
    <row r="92" spans="1:12" x14ac:dyDescent="0.2">
      <c r="A92" s="261"/>
      <c r="B92" s="262"/>
      <c r="C92" s="262"/>
      <c r="D92" s="262"/>
      <c r="E92" s="263"/>
      <c r="F92" s="263"/>
      <c r="G92" s="263"/>
      <c r="H92" s="263"/>
    </row>
    <row r="93" spans="1:12" ht="15" customHeight="1" x14ac:dyDescent="0.2">
      <c r="A93" s="255"/>
      <c r="B93" s="385" t="s">
        <v>262</v>
      </c>
      <c r="C93" s="386"/>
      <c r="D93" s="387"/>
      <c r="E93" s="227" t="s">
        <v>263</v>
      </c>
      <c r="F93" s="288" t="s">
        <v>264</v>
      </c>
      <c r="G93" s="388" t="s">
        <v>265</v>
      </c>
      <c r="H93" s="393" t="s">
        <v>31</v>
      </c>
    </row>
    <row r="94" spans="1:12" ht="15" x14ac:dyDescent="0.2">
      <c r="A94" s="379" t="s">
        <v>312</v>
      </c>
      <c r="B94" s="228" t="s">
        <v>266</v>
      </c>
      <c r="C94" s="378" t="s">
        <v>267</v>
      </c>
      <c r="D94" s="228" t="s">
        <v>268</v>
      </c>
      <c r="E94" s="229" t="s">
        <v>269</v>
      </c>
      <c r="F94" s="370" t="s">
        <v>270</v>
      </c>
      <c r="G94" s="389"/>
      <c r="H94" s="394"/>
    </row>
    <row r="95" spans="1:12" x14ac:dyDescent="0.2">
      <c r="A95" s="230" t="s">
        <v>28</v>
      </c>
      <c r="B95" s="236">
        <v>311.2</v>
      </c>
      <c r="C95" s="237">
        <v>496.5</v>
      </c>
      <c r="D95" s="238">
        <v>228.4</v>
      </c>
      <c r="E95" s="253">
        <v>71.8</v>
      </c>
      <c r="F95" s="234">
        <v>40.4</v>
      </c>
      <c r="G95" s="234">
        <v>0</v>
      </c>
      <c r="H95" s="235">
        <v>1148.2000000000003</v>
      </c>
    </row>
    <row r="96" spans="1:12" ht="13.5" thickBot="1" x14ac:dyDescent="0.25">
      <c r="A96" s="254" t="s">
        <v>31</v>
      </c>
      <c r="B96" s="250">
        <v>311.2</v>
      </c>
      <c r="C96" s="250">
        <v>496.5</v>
      </c>
      <c r="D96" s="250">
        <v>228.4</v>
      </c>
      <c r="E96" s="250">
        <v>71.8</v>
      </c>
      <c r="F96" s="250">
        <v>40.4</v>
      </c>
      <c r="G96" s="250">
        <v>0</v>
      </c>
      <c r="H96" s="251">
        <v>1148.2000000000003</v>
      </c>
    </row>
    <row r="97" spans="1:12" ht="15" customHeight="1" x14ac:dyDescent="0.2">
      <c r="A97" s="264"/>
      <c r="B97" s="207"/>
      <c r="C97" s="207"/>
      <c r="D97" s="207"/>
      <c r="E97" s="207"/>
      <c r="F97" s="207"/>
      <c r="G97" s="207"/>
      <c r="H97" s="207"/>
    </row>
    <row r="98" spans="1:12" ht="15" customHeight="1" x14ac:dyDescent="0.2">
      <c r="A98" s="226"/>
      <c r="B98" s="385" t="s">
        <v>262</v>
      </c>
      <c r="C98" s="386"/>
      <c r="D98" s="387"/>
      <c r="E98" s="227" t="s">
        <v>263</v>
      </c>
      <c r="F98" s="288" t="s">
        <v>264</v>
      </c>
      <c r="G98" s="388" t="s">
        <v>265</v>
      </c>
      <c r="H98" s="393" t="s">
        <v>31</v>
      </c>
    </row>
    <row r="99" spans="1:12" ht="15" x14ac:dyDescent="0.2">
      <c r="A99" s="379" t="s">
        <v>253</v>
      </c>
      <c r="B99" s="228" t="s">
        <v>266</v>
      </c>
      <c r="C99" s="378" t="s">
        <v>267</v>
      </c>
      <c r="D99" s="228" t="s">
        <v>268</v>
      </c>
      <c r="E99" s="229" t="s">
        <v>269</v>
      </c>
      <c r="F99" s="370" t="s">
        <v>270</v>
      </c>
      <c r="G99" s="389"/>
      <c r="H99" s="394"/>
    </row>
    <row r="100" spans="1:12" x14ac:dyDescent="0.2">
      <c r="A100" s="230" t="s">
        <v>28</v>
      </c>
      <c r="B100" s="236">
        <v>332.99970677532201</v>
      </c>
      <c r="C100" s="237">
        <v>409.46219277717051</v>
      </c>
      <c r="D100" s="238">
        <v>248.57134153601621</v>
      </c>
      <c r="E100" s="253">
        <v>104.37234492417358</v>
      </c>
      <c r="F100" s="234">
        <v>50.378532357317866</v>
      </c>
      <c r="G100" s="234">
        <v>0</v>
      </c>
      <c r="H100" s="235">
        <v>1145.7841183700002</v>
      </c>
    </row>
    <row r="101" spans="1:12" ht="13.5" thickBot="1" x14ac:dyDescent="0.25">
      <c r="A101" s="239" t="s">
        <v>31</v>
      </c>
      <c r="B101" s="240">
        <v>332.99970677532201</v>
      </c>
      <c r="C101" s="240">
        <v>409.46219277717051</v>
      </c>
      <c r="D101" s="240">
        <v>248.57134153601621</v>
      </c>
      <c r="E101" s="240">
        <v>104.37234492417358</v>
      </c>
      <c r="F101" s="240">
        <v>50.378532357317866</v>
      </c>
      <c r="G101" s="240">
        <v>0</v>
      </c>
      <c r="H101" s="241">
        <v>1145.7841183700002</v>
      </c>
    </row>
    <row r="102" spans="1:12" ht="15" x14ac:dyDescent="0.2">
      <c r="A102" s="71"/>
      <c r="B102" s="52"/>
      <c r="C102" s="52"/>
      <c r="D102" s="52"/>
      <c r="E102" s="52"/>
      <c r="F102" s="52"/>
      <c r="G102" s="52"/>
      <c r="H102" s="52"/>
      <c r="L102" s="45" t="s">
        <v>3</v>
      </c>
    </row>
    <row r="103" spans="1:12" x14ac:dyDescent="0.2">
      <c r="A103" s="132" t="s">
        <v>205</v>
      </c>
      <c r="B103" s="95"/>
      <c r="C103" s="95"/>
      <c r="D103" s="95"/>
      <c r="E103" s="95"/>
      <c r="F103" s="95"/>
      <c r="G103" s="95"/>
      <c r="H103" s="95"/>
    </row>
    <row r="104" spans="1:12" x14ac:dyDescent="0.2">
      <c r="B104" s="133"/>
      <c r="C104" s="133"/>
      <c r="D104" s="133"/>
      <c r="E104" s="133"/>
      <c r="F104" s="133"/>
      <c r="G104" s="134"/>
      <c r="H104" s="133"/>
    </row>
    <row r="105" spans="1:12" ht="15" x14ac:dyDescent="0.2">
      <c r="A105" s="65" t="s">
        <v>25</v>
      </c>
      <c r="B105" s="65"/>
      <c r="C105" s="65"/>
      <c r="D105" s="65"/>
      <c r="E105" s="51" t="s">
        <v>32</v>
      </c>
      <c r="F105" s="51" t="s">
        <v>33</v>
      </c>
      <c r="G105" s="51" t="s">
        <v>34</v>
      </c>
      <c r="H105" s="51" t="s">
        <v>31</v>
      </c>
    </row>
    <row r="106" spans="1:12" x14ac:dyDescent="0.2">
      <c r="A106" s="48"/>
      <c r="E106" s="95"/>
      <c r="F106" s="95"/>
      <c r="G106" s="95"/>
      <c r="H106" s="95"/>
    </row>
    <row r="107" spans="1:12" x14ac:dyDescent="0.2">
      <c r="A107" s="135" t="s">
        <v>294</v>
      </c>
      <c r="B107" s="135"/>
      <c r="C107" s="135"/>
      <c r="D107" s="135"/>
      <c r="E107" s="135">
        <v>6594.1815315087733</v>
      </c>
      <c r="F107" s="135">
        <v>738.84350398370566</v>
      </c>
      <c r="G107" s="135">
        <v>2246.4323276697241</v>
      </c>
      <c r="H107" s="135">
        <v>9579.3573631622039</v>
      </c>
    </row>
    <row r="108" spans="1:12" x14ac:dyDescent="0.2">
      <c r="A108" s="136" t="s">
        <v>288</v>
      </c>
      <c r="E108" s="137"/>
      <c r="F108" s="137"/>
      <c r="G108" s="137"/>
      <c r="H108" s="137"/>
    </row>
    <row r="109" spans="1:12" x14ac:dyDescent="0.2">
      <c r="A109" s="138" t="s">
        <v>35</v>
      </c>
      <c r="E109" s="139">
        <v>-287.77375529378594</v>
      </c>
      <c r="F109" s="139">
        <v>287.77375529378594</v>
      </c>
      <c r="G109" s="139">
        <v>0</v>
      </c>
      <c r="H109" s="140">
        <v>0</v>
      </c>
    </row>
    <row r="110" spans="1:12" x14ac:dyDescent="0.2">
      <c r="A110" s="138" t="s">
        <v>36</v>
      </c>
      <c r="E110" s="139">
        <v>-116.126044187434</v>
      </c>
      <c r="F110" s="139">
        <v>0</v>
      </c>
      <c r="G110" s="139">
        <v>116.126044187434</v>
      </c>
      <c r="H110" s="140">
        <v>0</v>
      </c>
    </row>
    <row r="111" spans="1:12" x14ac:dyDescent="0.2">
      <c r="A111" s="138" t="s">
        <v>37</v>
      </c>
      <c r="E111" s="139">
        <v>0</v>
      </c>
      <c r="F111" s="139">
        <v>-204.16745231090502</v>
      </c>
      <c r="G111" s="139">
        <v>204.16745231090502</v>
      </c>
      <c r="H111" s="140">
        <v>0</v>
      </c>
    </row>
    <row r="112" spans="1:12" x14ac:dyDescent="0.2">
      <c r="A112" s="138" t="s">
        <v>38</v>
      </c>
      <c r="E112" s="139">
        <v>0</v>
      </c>
      <c r="F112" s="139">
        <v>0.12318925787</v>
      </c>
      <c r="G112" s="139">
        <v>-0.12318925787</v>
      </c>
      <c r="H112" s="140">
        <v>0</v>
      </c>
    </row>
    <row r="113" spans="1:8" x14ac:dyDescent="0.2">
      <c r="A113" s="141" t="s">
        <v>39</v>
      </c>
      <c r="E113" s="139">
        <v>131.019630811545</v>
      </c>
      <c r="F113" s="139">
        <v>-131.019630811545</v>
      </c>
      <c r="G113" s="139">
        <v>0</v>
      </c>
      <c r="H113" s="140">
        <v>0</v>
      </c>
    </row>
    <row r="114" spans="1:8" x14ac:dyDescent="0.2">
      <c r="A114" s="88" t="s">
        <v>40</v>
      </c>
      <c r="E114" s="139">
        <v>0.35822426889800002</v>
      </c>
      <c r="F114" s="139">
        <v>0</v>
      </c>
      <c r="G114" s="139">
        <v>-0.35822426889800002</v>
      </c>
      <c r="H114" s="140">
        <v>0</v>
      </c>
    </row>
    <row r="115" spans="1:8" x14ac:dyDescent="0.2">
      <c r="A115" s="88" t="s">
        <v>41</v>
      </c>
      <c r="E115" s="139">
        <v>814.0169691018624</v>
      </c>
      <c r="F115" s="139">
        <v>24.76667059659939</v>
      </c>
      <c r="G115" s="139">
        <v>-16.302185061544893</v>
      </c>
      <c r="H115" s="140">
        <v>822.48145463691685</v>
      </c>
    </row>
    <row r="116" spans="1:8" x14ac:dyDescent="0.2">
      <c r="A116" s="88" t="s">
        <v>42</v>
      </c>
      <c r="E116" s="139">
        <v>-684.80716989522364</v>
      </c>
      <c r="F116" s="139">
        <v>-58.567269872444164</v>
      </c>
      <c r="G116" s="139">
        <v>-110.30490981144918</v>
      </c>
      <c r="H116" s="140">
        <v>-853.679349579117</v>
      </c>
    </row>
    <row r="117" spans="1:8" ht="13.5" thickBot="1" x14ac:dyDescent="0.25">
      <c r="A117" s="142" t="s">
        <v>313</v>
      </c>
      <c r="B117" s="142"/>
      <c r="C117" s="142"/>
      <c r="D117" s="142"/>
      <c r="E117" s="143">
        <v>6450.8693863146354</v>
      </c>
      <c r="F117" s="143">
        <v>657.75276613706671</v>
      </c>
      <c r="G117" s="143">
        <v>2439.6373157683011</v>
      </c>
      <c r="H117" s="143">
        <v>9548.1094682200037</v>
      </c>
    </row>
    <row r="118" spans="1:8" x14ac:dyDescent="0.2">
      <c r="A118" s="274" t="s">
        <v>273</v>
      </c>
      <c r="B118" s="274"/>
      <c r="C118" s="274"/>
      <c r="D118" s="274"/>
      <c r="E118" s="275">
        <v>-20.136834338899998</v>
      </c>
      <c r="F118" s="275">
        <v>-233.38876503740002</v>
      </c>
      <c r="G118" s="275">
        <v>253.52559937629997</v>
      </c>
      <c r="H118" s="275">
        <v>0</v>
      </c>
    </row>
    <row r="119" spans="1:8" x14ac:dyDescent="0.2">
      <c r="E119" s="133"/>
      <c r="F119" s="133"/>
      <c r="G119" s="133"/>
      <c r="H119" s="133"/>
    </row>
    <row r="120" spans="1:8" ht="15" x14ac:dyDescent="0.2">
      <c r="A120" s="65" t="s">
        <v>25</v>
      </c>
      <c r="B120" s="65"/>
      <c r="C120" s="65"/>
      <c r="D120" s="65"/>
      <c r="E120" s="51" t="s">
        <v>32</v>
      </c>
      <c r="F120" s="51" t="s">
        <v>33</v>
      </c>
      <c r="G120" s="51" t="s">
        <v>34</v>
      </c>
      <c r="H120" s="51" t="s">
        <v>31</v>
      </c>
    </row>
    <row r="121" spans="1:8" x14ac:dyDescent="0.2">
      <c r="A121" s="48"/>
      <c r="B121" s="48"/>
      <c r="C121" s="48"/>
      <c r="D121" s="48"/>
      <c r="E121" s="95"/>
      <c r="F121" s="95"/>
      <c r="G121" s="95"/>
      <c r="H121" s="95"/>
    </row>
    <row r="122" spans="1:8" x14ac:dyDescent="0.2">
      <c r="A122" s="144" t="s">
        <v>295</v>
      </c>
      <c r="B122" s="144"/>
      <c r="C122" s="144"/>
      <c r="D122" s="144"/>
      <c r="E122" s="144">
        <v>6597</v>
      </c>
      <c r="F122" s="144">
        <v>1022</v>
      </c>
      <c r="G122" s="144">
        <v>1850.5</v>
      </c>
      <c r="H122" s="144">
        <v>9469.5</v>
      </c>
    </row>
    <row r="123" spans="1:8" x14ac:dyDescent="0.2">
      <c r="A123" s="145" t="s">
        <v>303</v>
      </c>
      <c r="B123" s="145"/>
      <c r="C123" s="145"/>
      <c r="D123" s="145"/>
      <c r="E123" s="146"/>
      <c r="F123" s="146"/>
      <c r="G123" s="146"/>
      <c r="H123" s="146"/>
    </row>
    <row r="124" spans="1:8" x14ac:dyDescent="0.2">
      <c r="A124" s="70" t="s">
        <v>35</v>
      </c>
      <c r="B124" s="70"/>
      <c r="C124" s="70"/>
      <c r="D124" s="70"/>
      <c r="E124" s="147">
        <v>-354.4</v>
      </c>
      <c r="F124" s="147">
        <v>354.4</v>
      </c>
      <c r="G124" s="147">
        <v>0</v>
      </c>
      <c r="H124" s="147">
        <v>0</v>
      </c>
    </row>
    <row r="125" spans="1:8" x14ac:dyDescent="0.2">
      <c r="A125" s="70" t="s">
        <v>36</v>
      </c>
      <c r="B125" s="70"/>
      <c r="C125" s="70"/>
      <c r="D125" s="70"/>
      <c r="E125" s="147">
        <v>-125.8</v>
      </c>
      <c r="F125" s="147">
        <v>0</v>
      </c>
      <c r="G125" s="147">
        <v>125.8</v>
      </c>
      <c r="H125" s="147">
        <v>0</v>
      </c>
    </row>
    <row r="126" spans="1:8" x14ac:dyDescent="0.2">
      <c r="A126" s="70" t="s">
        <v>37</v>
      </c>
      <c r="B126" s="70"/>
      <c r="C126" s="70"/>
      <c r="D126" s="70"/>
      <c r="E126" s="147">
        <v>0</v>
      </c>
      <c r="F126" s="147">
        <v>-187.5</v>
      </c>
      <c r="G126" s="147">
        <v>187.5</v>
      </c>
      <c r="H126" s="147">
        <v>0</v>
      </c>
    </row>
    <row r="127" spans="1:8" x14ac:dyDescent="0.2">
      <c r="A127" s="70" t="s">
        <v>38</v>
      </c>
      <c r="B127" s="70"/>
      <c r="C127" s="70"/>
      <c r="D127" s="70"/>
      <c r="E127" s="147">
        <v>0</v>
      </c>
      <c r="F127" s="147">
        <v>5</v>
      </c>
      <c r="G127" s="147">
        <v>-5</v>
      </c>
      <c r="H127" s="147">
        <v>0</v>
      </c>
    </row>
    <row r="128" spans="1:8" x14ac:dyDescent="0.2">
      <c r="A128" s="101" t="s">
        <v>39</v>
      </c>
      <c r="B128" s="101"/>
      <c r="C128" s="101"/>
      <c r="D128" s="101"/>
      <c r="E128" s="147">
        <v>206.2</v>
      </c>
      <c r="F128" s="147">
        <v>-206.2</v>
      </c>
      <c r="G128" s="147">
        <v>0</v>
      </c>
      <c r="H128" s="147">
        <v>0</v>
      </c>
    </row>
    <row r="129" spans="1:8" x14ac:dyDescent="0.2">
      <c r="A129" s="45" t="s">
        <v>40</v>
      </c>
      <c r="E129" s="147">
        <v>4.3</v>
      </c>
      <c r="F129" s="147">
        <v>0</v>
      </c>
      <c r="G129" s="147">
        <v>-4.3</v>
      </c>
      <c r="H129" s="147">
        <v>0</v>
      </c>
    </row>
    <row r="130" spans="1:8" x14ac:dyDescent="0.2">
      <c r="A130" s="45" t="s">
        <v>41</v>
      </c>
      <c r="E130" s="147">
        <v>736.5</v>
      </c>
      <c r="F130" s="147">
        <v>56.1</v>
      </c>
      <c r="G130" s="147">
        <v>35.4</v>
      </c>
      <c r="H130" s="147">
        <v>828</v>
      </c>
    </row>
    <row r="131" spans="1:8" x14ac:dyDescent="0.2">
      <c r="A131" s="45" t="s">
        <v>42</v>
      </c>
      <c r="E131" s="147">
        <v>-506.3</v>
      </c>
      <c r="F131" s="147">
        <v>-40.299999999999997</v>
      </c>
      <c r="G131" s="147">
        <v>-261.39999999999998</v>
      </c>
      <c r="H131" s="147">
        <v>-808</v>
      </c>
    </row>
    <row r="132" spans="1:8" ht="13.5" thickBot="1" x14ac:dyDescent="0.25">
      <c r="A132" s="61" t="s">
        <v>314</v>
      </c>
      <c r="B132" s="61"/>
      <c r="C132" s="61"/>
      <c r="D132" s="61"/>
      <c r="E132" s="148">
        <v>6557.4</v>
      </c>
      <c r="F132" s="148">
        <v>1003.4</v>
      </c>
      <c r="G132" s="148">
        <v>1928.6</v>
      </c>
      <c r="H132" s="148">
        <v>9489.4</v>
      </c>
    </row>
    <row r="133" spans="1:8" x14ac:dyDescent="0.2">
      <c r="A133" s="48"/>
      <c r="B133" s="48"/>
      <c r="C133" s="48"/>
      <c r="D133" s="48"/>
      <c r="E133" s="95"/>
      <c r="F133" s="95"/>
      <c r="G133" s="95"/>
      <c r="H133" s="95"/>
    </row>
    <row r="134" spans="1:8" ht="15" x14ac:dyDescent="0.2">
      <c r="A134" s="65" t="s">
        <v>25</v>
      </c>
      <c r="B134" s="65"/>
      <c r="C134" s="65"/>
      <c r="D134" s="65"/>
      <c r="E134" s="51" t="s">
        <v>32</v>
      </c>
      <c r="F134" s="51" t="s">
        <v>33</v>
      </c>
      <c r="G134" s="51" t="s">
        <v>34</v>
      </c>
      <c r="H134" s="51" t="s">
        <v>31</v>
      </c>
    </row>
    <row r="135" spans="1:8" x14ac:dyDescent="0.2">
      <c r="E135" s="149"/>
      <c r="F135" s="149"/>
      <c r="G135" s="149"/>
    </row>
    <row r="136" spans="1:8" x14ac:dyDescent="0.2">
      <c r="A136" s="135" t="s">
        <v>272</v>
      </c>
      <c r="B136" s="135"/>
      <c r="C136" s="135"/>
      <c r="D136" s="135"/>
      <c r="E136" s="135">
        <v>6540.2246005310299</v>
      </c>
      <c r="F136" s="135">
        <v>927.479635520839</v>
      </c>
      <c r="G136" s="135">
        <v>2039.2480540735021</v>
      </c>
      <c r="H136" s="135">
        <v>9506.902290125372</v>
      </c>
    </row>
    <row r="137" spans="1:8" x14ac:dyDescent="0.2">
      <c r="A137" s="138" t="s">
        <v>296</v>
      </c>
      <c r="B137" s="88"/>
      <c r="C137" s="88"/>
      <c r="D137" s="88"/>
      <c r="E137" s="150"/>
      <c r="F137" s="150"/>
      <c r="G137" s="150"/>
      <c r="H137" s="151"/>
    </row>
    <row r="138" spans="1:8" x14ac:dyDescent="0.2">
      <c r="A138" s="138" t="s">
        <v>35</v>
      </c>
      <c r="B138" s="138"/>
      <c r="C138" s="138"/>
      <c r="D138" s="138"/>
      <c r="E138" s="150">
        <v>-829.49712428058183</v>
      </c>
      <c r="F138" s="150">
        <v>829.49712428058183</v>
      </c>
      <c r="G138" s="150">
        <v>0</v>
      </c>
      <c r="H138" s="150">
        <v>0</v>
      </c>
    </row>
    <row r="139" spans="1:8" x14ac:dyDescent="0.2">
      <c r="A139" s="138" t="s">
        <v>36</v>
      </c>
      <c r="B139" s="138"/>
      <c r="C139" s="138"/>
      <c r="D139" s="138"/>
      <c r="E139" s="150">
        <v>-405.03299407074201</v>
      </c>
      <c r="F139" s="150">
        <v>0</v>
      </c>
      <c r="G139" s="150">
        <v>405.03299407074201</v>
      </c>
      <c r="H139" s="150">
        <v>0</v>
      </c>
    </row>
    <row r="140" spans="1:8" x14ac:dyDescent="0.2">
      <c r="A140" s="138" t="s">
        <v>37</v>
      </c>
      <c r="B140" s="138"/>
      <c r="C140" s="138"/>
      <c r="D140" s="138"/>
      <c r="E140" s="150">
        <v>0</v>
      </c>
      <c r="F140" s="150">
        <v>-609.46782004260308</v>
      </c>
      <c r="G140" s="150">
        <v>609.46782004260308</v>
      </c>
      <c r="H140" s="150">
        <v>0</v>
      </c>
    </row>
    <row r="141" spans="1:8" x14ac:dyDescent="0.2">
      <c r="A141" s="138" t="s">
        <v>38</v>
      </c>
      <c r="B141" s="138"/>
      <c r="C141" s="138"/>
      <c r="D141" s="138"/>
      <c r="E141" s="150">
        <v>0</v>
      </c>
      <c r="F141" s="150">
        <v>4.320307030305</v>
      </c>
      <c r="G141" s="150">
        <v>-4.320307030305</v>
      </c>
      <c r="H141" s="150">
        <v>0</v>
      </c>
    </row>
    <row r="142" spans="1:8" x14ac:dyDescent="0.2">
      <c r="A142" s="141" t="s">
        <v>39</v>
      </c>
      <c r="B142" s="141"/>
      <c r="C142" s="141"/>
      <c r="D142" s="141"/>
      <c r="E142" s="150">
        <v>460.69456874941199</v>
      </c>
      <c r="F142" s="150">
        <v>-460.69456874941199</v>
      </c>
      <c r="G142" s="150">
        <v>0</v>
      </c>
      <c r="H142" s="150">
        <v>0</v>
      </c>
    </row>
    <row r="143" spans="1:8" x14ac:dyDescent="0.2">
      <c r="A143" s="88" t="s">
        <v>40</v>
      </c>
      <c r="B143" s="88"/>
      <c r="C143" s="88"/>
      <c r="D143" s="88"/>
      <c r="E143" s="150">
        <v>6.7813216340399993</v>
      </c>
      <c r="F143" s="150">
        <v>0</v>
      </c>
      <c r="G143" s="150">
        <v>-6.7813216340399993</v>
      </c>
      <c r="H143" s="150">
        <v>0</v>
      </c>
    </row>
    <row r="144" spans="1:8" x14ac:dyDescent="0.2">
      <c r="A144" s="88" t="s">
        <v>41</v>
      </c>
      <c r="B144" s="88"/>
      <c r="C144" s="88"/>
      <c r="D144" s="88"/>
      <c r="E144" s="150">
        <v>2963.6117376065345</v>
      </c>
      <c r="F144" s="150">
        <v>160.81653415456822</v>
      </c>
      <c r="G144" s="150">
        <v>49.665103696673938</v>
      </c>
      <c r="H144" s="150">
        <v>3174.0933754577768</v>
      </c>
    </row>
    <row r="145" spans="1:8" x14ac:dyDescent="0.2">
      <c r="A145" s="88" t="s">
        <v>42</v>
      </c>
      <c r="B145" s="88"/>
      <c r="C145" s="88"/>
      <c r="D145" s="88"/>
      <c r="E145" s="150">
        <v>-2285.7795079790703</v>
      </c>
      <c r="F145" s="150">
        <v>-194.3299006474079</v>
      </c>
      <c r="G145" s="150">
        <v>-652.67678873666591</v>
      </c>
      <c r="H145" s="150">
        <v>-3132.7861973631443</v>
      </c>
    </row>
    <row r="146" spans="1:8" ht="13.5" thickBot="1" x14ac:dyDescent="0.25">
      <c r="A146" s="152" t="s">
        <v>313</v>
      </c>
      <c r="B146" s="152"/>
      <c r="C146" s="152"/>
      <c r="D146" s="152"/>
      <c r="E146" s="152">
        <v>6450.9026021906211</v>
      </c>
      <c r="F146" s="152">
        <v>657.82131154687136</v>
      </c>
      <c r="G146" s="152">
        <v>2439.6355544825105</v>
      </c>
      <c r="H146" s="152">
        <v>9548.1294682200041</v>
      </c>
    </row>
    <row r="147" spans="1:8" x14ac:dyDescent="0.2">
      <c r="A147" s="153" t="s">
        <v>273</v>
      </c>
      <c r="B147" s="153"/>
      <c r="C147" s="153"/>
      <c r="D147" s="153"/>
      <c r="E147" s="153">
        <v>-20.136834338899998</v>
      </c>
      <c r="F147" s="153">
        <v>-233.38876503740002</v>
      </c>
      <c r="G147" s="153">
        <v>253.52559937629997</v>
      </c>
      <c r="H147" s="153">
        <v>0</v>
      </c>
    </row>
    <row r="148" spans="1:8" x14ac:dyDescent="0.2">
      <c r="E148" s="133"/>
      <c r="F148" s="133"/>
      <c r="G148" s="133"/>
      <c r="H148" s="133"/>
    </row>
    <row r="149" spans="1:8" ht="15" x14ac:dyDescent="0.2">
      <c r="A149" s="305" t="s">
        <v>25</v>
      </c>
      <c r="B149" s="305"/>
      <c r="C149" s="305"/>
      <c r="D149" s="305"/>
      <c r="E149" s="306" t="s">
        <v>32</v>
      </c>
      <c r="F149" s="306" t="s">
        <v>33</v>
      </c>
      <c r="G149" s="306" t="s">
        <v>34</v>
      </c>
      <c r="H149" s="306" t="s">
        <v>31</v>
      </c>
    </row>
    <row r="150" spans="1:8" x14ac:dyDescent="0.2">
      <c r="A150" s="206"/>
      <c r="B150" s="206"/>
      <c r="C150" s="206"/>
      <c r="D150" s="206"/>
      <c r="E150" s="307"/>
      <c r="F150" s="307"/>
      <c r="G150" s="307"/>
      <c r="H150" s="308"/>
    </row>
    <row r="151" spans="1:8" x14ac:dyDescent="0.2">
      <c r="A151" s="298" t="s">
        <v>206</v>
      </c>
      <c r="B151" s="298"/>
      <c r="C151" s="298"/>
      <c r="D151" s="298"/>
      <c r="E151" s="298">
        <v>6840.7997514450872</v>
      </c>
      <c r="F151" s="298">
        <v>1180.2048039734852</v>
      </c>
      <c r="G151" s="298">
        <v>1284.8959558014285</v>
      </c>
      <c r="H151" s="298">
        <v>9305.9005112200011</v>
      </c>
    </row>
    <row r="152" spans="1:8" x14ac:dyDescent="0.2">
      <c r="A152" s="206" t="s">
        <v>297</v>
      </c>
      <c r="B152" s="206"/>
      <c r="C152" s="206"/>
      <c r="D152" s="206"/>
      <c r="E152" s="299"/>
      <c r="F152" s="299"/>
      <c r="G152" s="299"/>
      <c r="H152" s="300"/>
    </row>
    <row r="153" spans="1:8" x14ac:dyDescent="0.2">
      <c r="A153" s="301" t="s">
        <v>35</v>
      </c>
      <c r="B153" s="301"/>
      <c r="C153" s="301"/>
      <c r="D153" s="301"/>
      <c r="E153" s="299">
        <v>-1196.2</v>
      </c>
      <c r="F153" s="299">
        <v>1196.2</v>
      </c>
      <c r="G153" s="299">
        <v>0</v>
      </c>
      <c r="H153" s="299">
        <v>0</v>
      </c>
    </row>
    <row r="154" spans="1:8" x14ac:dyDescent="0.2">
      <c r="A154" s="301" t="s">
        <v>36</v>
      </c>
      <c r="B154" s="301"/>
      <c r="C154" s="301"/>
      <c r="D154" s="301"/>
      <c r="E154" s="299">
        <v>-450.2</v>
      </c>
      <c r="F154" s="299">
        <v>0</v>
      </c>
      <c r="G154" s="299">
        <v>450.2</v>
      </c>
      <c r="H154" s="299">
        <v>0</v>
      </c>
    </row>
    <row r="155" spans="1:8" x14ac:dyDescent="0.2">
      <c r="A155" s="301" t="s">
        <v>37</v>
      </c>
      <c r="B155" s="301"/>
      <c r="C155" s="301"/>
      <c r="D155" s="301"/>
      <c r="E155" s="299">
        <v>0</v>
      </c>
      <c r="F155" s="299">
        <v>-704.9</v>
      </c>
      <c r="G155" s="299">
        <v>704.9</v>
      </c>
      <c r="H155" s="299">
        <v>0</v>
      </c>
    </row>
    <row r="156" spans="1:8" x14ac:dyDescent="0.2">
      <c r="A156" s="301" t="s">
        <v>38</v>
      </c>
      <c r="B156" s="301"/>
      <c r="C156" s="301"/>
      <c r="D156" s="301"/>
      <c r="E156" s="299">
        <v>0</v>
      </c>
      <c r="F156" s="299">
        <v>11.3</v>
      </c>
      <c r="G156" s="299">
        <v>-11.3</v>
      </c>
      <c r="H156" s="299">
        <v>0</v>
      </c>
    </row>
    <row r="157" spans="1:8" x14ac:dyDescent="0.2">
      <c r="A157" s="302" t="s">
        <v>39</v>
      </c>
      <c r="B157" s="302"/>
      <c r="C157" s="302"/>
      <c r="D157" s="302"/>
      <c r="E157" s="299">
        <v>706.1</v>
      </c>
      <c r="F157" s="299">
        <v>-706.1</v>
      </c>
      <c r="G157" s="299">
        <v>0</v>
      </c>
      <c r="H157" s="299">
        <v>0</v>
      </c>
    </row>
    <row r="158" spans="1:8" x14ac:dyDescent="0.2">
      <c r="A158" s="206" t="s">
        <v>40</v>
      </c>
      <c r="B158" s="206"/>
      <c r="C158" s="206"/>
      <c r="D158" s="206"/>
      <c r="E158" s="299">
        <v>10</v>
      </c>
      <c r="F158" s="299">
        <v>0</v>
      </c>
      <c r="G158" s="299">
        <v>-10</v>
      </c>
      <c r="H158" s="299">
        <v>0</v>
      </c>
    </row>
    <row r="159" spans="1:8" x14ac:dyDescent="0.2">
      <c r="A159" s="206" t="s">
        <v>41</v>
      </c>
      <c r="B159" s="206"/>
      <c r="C159" s="206"/>
      <c r="D159" s="206"/>
      <c r="E159" s="299">
        <v>2301.8000000000002</v>
      </c>
      <c r="F159" s="299">
        <v>182.7</v>
      </c>
      <c r="G159" s="299">
        <v>121.9</v>
      </c>
      <c r="H159" s="299">
        <v>2606.4</v>
      </c>
    </row>
    <row r="160" spans="1:8" x14ac:dyDescent="0.2">
      <c r="A160" s="206" t="s">
        <v>42</v>
      </c>
      <c r="B160" s="206"/>
      <c r="C160" s="206"/>
      <c r="D160" s="206"/>
      <c r="E160" s="299">
        <v>-1655</v>
      </c>
      <c r="F160" s="299">
        <v>-155.9</v>
      </c>
      <c r="G160" s="299">
        <v>-612.1</v>
      </c>
      <c r="H160" s="299">
        <v>-2423</v>
      </c>
    </row>
    <row r="161" spans="1:8" ht="13.5" thickBot="1" x14ac:dyDescent="0.25">
      <c r="A161" s="303" t="s">
        <v>314</v>
      </c>
      <c r="B161" s="303"/>
      <c r="C161" s="303"/>
      <c r="D161" s="303"/>
      <c r="E161" s="304">
        <v>6557.3997514450875</v>
      </c>
      <c r="F161" s="304">
        <v>1003.4048039734851</v>
      </c>
      <c r="G161" s="304">
        <v>1928.4959558014284</v>
      </c>
      <c r="H161" s="304">
        <v>9489.4005112200011</v>
      </c>
    </row>
    <row r="162" spans="1:8" x14ac:dyDescent="0.2">
      <c r="E162" s="133"/>
      <c r="F162" s="133"/>
      <c r="G162" s="133"/>
      <c r="H162" s="133"/>
    </row>
    <row r="163" spans="1:8" ht="15" x14ac:dyDescent="0.2">
      <c r="A163" s="305" t="s">
        <v>25</v>
      </c>
      <c r="B163" s="305"/>
      <c r="C163" s="305"/>
      <c r="D163" s="305"/>
      <c r="E163" s="306" t="s">
        <v>32</v>
      </c>
      <c r="F163" s="306" t="s">
        <v>33</v>
      </c>
      <c r="G163" s="306" t="s">
        <v>34</v>
      </c>
      <c r="H163" s="306" t="s">
        <v>31</v>
      </c>
    </row>
    <row r="164" spans="1:8" x14ac:dyDescent="0.2">
      <c r="A164" s="309"/>
      <c r="B164" s="309"/>
      <c r="C164" s="309"/>
      <c r="D164" s="309"/>
      <c r="E164" s="310"/>
      <c r="F164" s="310"/>
      <c r="G164" s="310"/>
      <c r="H164" s="310"/>
    </row>
    <row r="165" spans="1:8" x14ac:dyDescent="0.2">
      <c r="A165" s="298" t="s">
        <v>206</v>
      </c>
      <c r="B165" s="298"/>
      <c r="C165" s="298"/>
      <c r="D165" s="298"/>
      <c r="E165" s="298">
        <v>6840.7997514450872</v>
      </c>
      <c r="F165" s="298">
        <v>1180.2048039734852</v>
      </c>
      <c r="G165" s="298">
        <v>1284.8959558014285</v>
      </c>
      <c r="H165" s="298">
        <v>9305.9005112200011</v>
      </c>
    </row>
    <row r="166" spans="1:8" x14ac:dyDescent="0.2">
      <c r="A166" s="311">
        <v>2020</v>
      </c>
      <c r="B166" s="312"/>
      <c r="C166" s="312"/>
      <c r="D166" s="312"/>
      <c r="E166" s="313"/>
      <c r="F166" s="313"/>
      <c r="G166" s="313"/>
      <c r="H166" s="313"/>
    </row>
    <row r="167" spans="1:8" x14ac:dyDescent="0.2">
      <c r="A167" s="301" t="s">
        <v>35</v>
      </c>
      <c r="B167" s="301"/>
      <c r="C167" s="301"/>
      <c r="D167" s="301"/>
      <c r="E167" s="314">
        <v>-1513.6655517165839</v>
      </c>
      <c r="F167" s="314">
        <v>1513.6655517165839</v>
      </c>
      <c r="G167" s="314">
        <v>0</v>
      </c>
      <c r="H167" s="314">
        <v>0</v>
      </c>
    </row>
    <row r="168" spans="1:8" x14ac:dyDescent="0.2">
      <c r="A168" s="301" t="s">
        <v>36</v>
      </c>
      <c r="B168" s="301"/>
      <c r="C168" s="301"/>
      <c r="D168" s="301"/>
      <c r="E168" s="314">
        <v>-556.95860378541101</v>
      </c>
      <c r="F168" s="314">
        <v>0</v>
      </c>
      <c r="G168" s="314">
        <v>556.95860378541101</v>
      </c>
      <c r="H168" s="314">
        <v>0</v>
      </c>
    </row>
    <row r="169" spans="1:8" x14ac:dyDescent="0.2">
      <c r="A169" s="301" t="s">
        <v>37</v>
      </c>
      <c r="B169" s="301"/>
      <c r="C169" s="301"/>
      <c r="D169" s="301"/>
      <c r="E169" s="314">
        <v>0</v>
      </c>
      <c r="F169" s="314">
        <v>-903.03449692961203</v>
      </c>
      <c r="G169" s="314">
        <v>903.03449692961203</v>
      </c>
      <c r="H169" s="314">
        <v>0</v>
      </c>
    </row>
    <row r="170" spans="1:8" x14ac:dyDescent="0.2">
      <c r="A170" s="301" t="s">
        <v>38</v>
      </c>
      <c r="B170" s="301"/>
      <c r="C170" s="301"/>
      <c r="D170" s="301"/>
      <c r="E170" s="314">
        <v>0</v>
      </c>
      <c r="F170" s="314">
        <v>14.617814634199238</v>
      </c>
      <c r="G170" s="314">
        <v>-14.617814634199238</v>
      </c>
      <c r="H170" s="314">
        <v>0</v>
      </c>
    </row>
    <row r="171" spans="1:8" x14ac:dyDescent="0.2">
      <c r="A171" s="302" t="s">
        <v>39</v>
      </c>
      <c r="B171" s="302"/>
      <c r="C171" s="302"/>
      <c r="D171" s="302"/>
      <c r="E171" s="314">
        <v>896.07636717292007</v>
      </c>
      <c r="F171" s="314">
        <v>-896.07636717292007</v>
      </c>
      <c r="G171" s="314">
        <v>0</v>
      </c>
      <c r="H171" s="314">
        <v>0</v>
      </c>
    </row>
    <row r="172" spans="1:8" x14ac:dyDescent="0.2">
      <c r="A172" s="206" t="s">
        <v>40</v>
      </c>
      <c r="B172" s="206"/>
      <c r="C172" s="206"/>
      <c r="D172" s="206"/>
      <c r="E172" s="314">
        <v>21.625324696542997</v>
      </c>
      <c r="F172" s="314">
        <v>0</v>
      </c>
      <c r="G172" s="314">
        <v>-21.625324696542997</v>
      </c>
      <c r="H172" s="314">
        <v>0</v>
      </c>
    </row>
    <row r="173" spans="1:8" x14ac:dyDescent="0.2">
      <c r="A173" s="206" t="s">
        <v>41</v>
      </c>
      <c r="B173" s="206"/>
      <c r="C173" s="206"/>
      <c r="D173" s="206"/>
      <c r="E173" s="314">
        <v>3098.3154191377243</v>
      </c>
      <c r="F173" s="314">
        <v>226.19850244395548</v>
      </c>
      <c r="G173" s="314">
        <v>113.91003566492759</v>
      </c>
      <c r="H173" s="314">
        <v>3438.4239572466076</v>
      </c>
    </row>
    <row r="174" spans="1:8" x14ac:dyDescent="0.2">
      <c r="A174" s="206" t="s">
        <v>42</v>
      </c>
      <c r="B174" s="206"/>
      <c r="C174" s="206"/>
      <c r="D174" s="206"/>
      <c r="E174" s="314">
        <v>-2245.9351855506761</v>
      </c>
      <c r="F174" s="314">
        <v>-208.22087922540368</v>
      </c>
      <c r="G174" s="314">
        <v>-783.29694659802317</v>
      </c>
      <c r="H174" s="314">
        <v>-3237.453011374103</v>
      </c>
    </row>
    <row r="175" spans="1:8" ht="13.5" thickBot="1" x14ac:dyDescent="0.25">
      <c r="A175" s="303" t="s">
        <v>254</v>
      </c>
      <c r="B175" s="303"/>
      <c r="C175" s="303"/>
      <c r="D175" s="303"/>
      <c r="E175" s="304">
        <v>6540.1575213996039</v>
      </c>
      <c r="F175" s="304">
        <v>927.45492944028808</v>
      </c>
      <c r="G175" s="304">
        <v>2039.1590062526143</v>
      </c>
      <c r="H175" s="304">
        <v>9506.8714570925076</v>
      </c>
    </row>
    <row r="177" spans="1:13" ht="15" x14ac:dyDescent="0.2">
      <c r="A177" s="71"/>
      <c r="B177" s="52"/>
      <c r="C177" s="52"/>
      <c r="D177" s="52"/>
      <c r="E177" s="52"/>
      <c r="F177" s="52"/>
      <c r="G177" s="52"/>
      <c r="H177" s="52"/>
    </row>
    <row r="178" spans="1:13" x14ac:dyDescent="0.2">
      <c r="A178" s="132" t="s">
        <v>207</v>
      </c>
      <c r="B178" s="154"/>
      <c r="C178" s="154"/>
      <c r="D178" s="154"/>
      <c r="E178" s="155"/>
      <c r="F178" s="155"/>
      <c r="G178" s="155"/>
    </row>
    <row r="179" spans="1:13" x14ac:dyDescent="0.2">
      <c r="F179" s="155"/>
      <c r="G179" s="155"/>
    </row>
    <row r="180" spans="1:13" ht="15" x14ac:dyDescent="0.2">
      <c r="A180" s="65" t="s">
        <v>25</v>
      </c>
      <c r="B180" s="65"/>
      <c r="C180" s="65"/>
      <c r="D180" s="65"/>
      <c r="E180" s="51" t="s">
        <v>32</v>
      </c>
      <c r="F180" s="51" t="s">
        <v>33</v>
      </c>
      <c r="G180" s="51" t="s">
        <v>34</v>
      </c>
      <c r="H180" s="51" t="s">
        <v>31</v>
      </c>
    </row>
    <row r="181" spans="1:13" x14ac:dyDescent="0.2">
      <c r="A181" s="48"/>
      <c r="B181" s="48"/>
      <c r="C181" s="48"/>
      <c r="D181" s="48"/>
      <c r="E181" s="145"/>
      <c r="F181" s="145"/>
      <c r="G181" s="145"/>
      <c r="H181" s="146"/>
    </row>
    <row r="182" spans="1:13" x14ac:dyDescent="0.2">
      <c r="A182" s="157" t="s">
        <v>292</v>
      </c>
      <c r="B182" s="157"/>
      <c r="C182" s="157"/>
      <c r="D182" s="157"/>
      <c r="E182" s="157">
        <v>156.5990036137699</v>
      </c>
      <c r="F182" s="157">
        <v>119.96676471442892</v>
      </c>
      <c r="G182" s="157">
        <v>948.88255389076528</v>
      </c>
      <c r="H182" s="157">
        <v>1225.5483222189641</v>
      </c>
      <c r="M182" s="45" t="s">
        <v>3</v>
      </c>
    </row>
    <row r="183" spans="1:13" x14ac:dyDescent="0.2">
      <c r="A183" s="88" t="s">
        <v>304</v>
      </c>
      <c r="B183" s="88"/>
      <c r="C183" s="88"/>
      <c r="D183" s="88"/>
      <c r="E183" s="158"/>
      <c r="F183" s="158"/>
      <c r="G183" s="158"/>
      <c r="H183" s="158"/>
    </row>
    <row r="184" spans="1:13" x14ac:dyDescent="0.2">
      <c r="A184" s="138" t="s">
        <v>35</v>
      </c>
      <c r="B184" s="138"/>
      <c r="C184" s="138"/>
      <c r="D184" s="138"/>
      <c r="E184" s="150">
        <v>-6.0003711656263476</v>
      </c>
      <c r="F184" s="150">
        <v>6.0003711656263476</v>
      </c>
      <c r="G184" s="150">
        <v>0</v>
      </c>
      <c r="H184" s="159">
        <v>0</v>
      </c>
    </row>
    <row r="185" spans="1:13" x14ac:dyDescent="0.2">
      <c r="A185" s="138" t="s">
        <v>36</v>
      </c>
      <c r="B185" s="138"/>
      <c r="C185" s="138"/>
      <c r="D185" s="138"/>
      <c r="E185" s="150">
        <v>-1.7530366256799819</v>
      </c>
      <c r="F185" s="150">
        <v>0</v>
      </c>
      <c r="G185" s="150">
        <v>1.7530366256799819</v>
      </c>
      <c r="H185" s="159">
        <v>0</v>
      </c>
    </row>
    <row r="186" spans="1:13" x14ac:dyDescent="0.2">
      <c r="A186" s="138" t="s">
        <v>37</v>
      </c>
      <c r="B186" s="138"/>
      <c r="C186" s="138"/>
      <c r="D186" s="138"/>
      <c r="E186" s="160">
        <v>0</v>
      </c>
      <c r="F186" s="160">
        <v>-67.03480681656886</v>
      </c>
      <c r="G186" s="160">
        <v>67.03480681656886</v>
      </c>
      <c r="H186" s="159">
        <v>0</v>
      </c>
    </row>
    <row r="187" spans="1:13" x14ac:dyDescent="0.2">
      <c r="A187" s="138" t="s">
        <v>38</v>
      </c>
      <c r="B187" s="138"/>
      <c r="C187" s="138"/>
      <c r="D187" s="138"/>
      <c r="E187" s="160">
        <v>0</v>
      </c>
      <c r="F187" s="160">
        <v>4.0620472627051235E-2</v>
      </c>
      <c r="G187" s="160">
        <v>-4.0620472627051235E-2</v>
      </c>
      <c r="H187" s="159">
        <v>0</v>
      </c>
    </row>
    <row r="188" spans="1:13" x14ac:dyDescent="0.2">
      <c r="A188" s="138" t="s">
        <v>39</v>
      </c>
      <c r="B188" s="138"/>
      <c r="C188" s="138"/>
      <c r="D188" s="138"/>
      <c r="E188" s="160">
        <v>20.785593185300257</v>
      </c>
      <c r="F188" s="160">
        <v>-20.785593185300257</v>
      </c>
      <c r="G188" s="160">
        <v>0</v>
      </c>
      <c r="H188" s="160">
        <v>0</v>
      </c>
      <c r="J188" s="45" t="s">
        <v>3</v>
      </c>
    </row>
    <row r="189" spans="1:13" x14ac:dyDescent="0.2">
      <c r="A189" s="141" t="s">
        <v>40</v>
      </c>
      <c r="B189" s="141"/>
      <c r="C189" s="141"/>
      <c r="D189" s="141"/>
      <c r="E189" s="160">
        <v>0.15318661962974003</v>
      </c>
      <c r="F189" s="160">
        <v>0</v>
      </c>
      <c r="G189" s="160">
        <v>-0.15318661962974003</v>
      </c>
      <c r="H189" s="160">
        <v>0</v>
      </c>
    </row>
    <row r="190" spans="1:13" x14ac:dyDescent="0.2">
      <c r="A190" s="141" t="s">
        <v>208</v>
      </c>
      <c r="B190" s="141"/>
      <c r="C190" s="141"/>
      <c r="D190" s="141"/>
      <c r="E190" s="160">
        <v>23.876748125036105</v>
      </c>
      <c r="F190" s="160">
        <v>6.4000761523219811</v>
      </c>
      <c r="G190" s="160">
        <v>0.16905179258651101</v>
      </c>
      <c r="H190" s="160">
        <v>30.4458760699446</v>
      </c>
    </row>
    <row r="191" spans="1:13" x14ac:dyDescent="0.2">
      <c r="A191" s="141" t="s">
        <v>183</v>
      </c>
      <c r="B191" s="141"/>
      <c r="C191" s="141"/>
      <c r="D191" s="141"/>
      <c r="E191" s="160">
        <v>3.9352999587215991</v>
      </c>
      <c r="F191" s="160">
        <v>50.444203171167743</v>
      </c>
      <c r="G191" s="160">
        <v>43.428451046939401</v>
      </c>
      <c r="H191" s="160">
        <v>97.807954176828744</v>
      </c>
    </row>
    <row r="192" spans="1:13" x14ac:dyDescent="0.2">
      <c r="A192" s="141" t="s">
        <v>209</v>
      </c>
      <c r="B192" s="141"/>
      <c r="C192" s="141"/>
      <c r="D192" s="141"/>
      <c r="E192" s="160">
        <v>-28.274917623796668</v>
      </c>
      <c r="F192" s="160">
        <v>-7.170761214807186</v>
      </c>
      <c r="G192" s="160">
        <v>-49.218012871151828</v>
      </c>
      <c r="H192" s="160">
        <v>-84.663691709755682</v>
      </c>
    </row>
    <row r="193" spans="1:13" x14ac:dyDescent="0.2">
      <c r="A193" s="141" t="s">
        <v>184</v>
      </c>
      <c r="B193" s="141"/>
      <c r="C193" s="141"/>
      <c r="D193" s="141"/>
      <c r="E193" s="160">
        <v>-2.6572546660300573</v>
      </c>
      <c r="F193" s="160">
        <v>-2.3165809598278062</v>
      </c>
      <c r="G193" s="160">
        <v>-3.6422061016433775</v>
      </c>
      <c r="H193" s="160">
        <v>-8.6160417275012406</v>
      </c>
    </row>
    <row r="194" spans="1:13" x14ac:dyDescent="0.2">
      <c r="A194" s="141" t="s">
        <v>180</v>
      </c>
      <c r="B194" s="141"/>
      <c r="C194" s="141"/>
      <c r="D194" s="141"/>
      <c r="E194" s="160">
        <v>-0.4063525825476047</v>
      </c>
      <c r="F194" s="160">
        <v>-0.28330838638685324</v>
      </c>
      <c r="G194" s="160">
        <v>7.0742302174583171</v>
      </c>
      <c r="H194" s="160">
        <v>6.3845692485238592</v>
      </c>
    </row>
    <row r="195" spans="1:13" x14ac:dyDescent="0.2">
      <c r="A195" s="141" t="s">
        <v>181</v>
      </c>
      <c r="B195" s="141"/>
      <c r="C195" s="141"/>
      <c r="D195" s="141"/>
      <c r="E195" s="160">
        <v>0</v>
      </c>
      <c r="F195" s="160">
        <v>0</v>
      </c>
      <c r="G195" s="160">
        <v>0</v>
      </c>
      <c r="H195" s="160">
        <v>0</v>
      </c>
    </row>
    <row r="196" spans="1:13" x14ac:dyDescent="0.2">
      <c r="A196" s="88" t="s">
        <v>43</v>
      </c>
      <c r="B196" s="88"/>
      <c r="C196" s="88"/>
      <c r="D196" s="88"/>
      <c r="E196" s="160">
        <v>28.758437181479735</v>
      </c>
      <c r="F196" s="160">
        <v>29.559439985686318</v>
      </c>
      <c r="G196" s="160">
        <v>193.50834364055075</v>
      </c>
      <c r="H196" s="160">
        <v>251.82622080771679</v>
      </c>
    </row>
    <row r="197" spans="1:13" ht="13.5" thickBot="1" x14ac:dyDescent="0.25">
      <c r="A197" s="142" t="s">
        <v>311</v>
      </c>
      <c r="B197" s="142"/>
      <c r="C197" s="142"/>
      <c r="D197" s="142"/>
      <c r="E197" s="152">
        <v>195.01633602025663</v>
      </c>
      <c r="F197" s="152">
        <v>114.82042509896741</v>
      </c>
      <c r="G197" s="152">
        <v>1208.7964479654972</v>
      </c>
      <c r="H197" s="152">
        <v>1518.6332090847213</v>
      </c>
    </row>
    <row r="198" spans="1:13" x14ac:dyDescent="0.2">
      <c r="A198" s="274" t="s">
        <v>273</v>
      </c>
      <c r="B198" s="274"/>
      <c r="C198" s="274"/>
      <c r="D198" s="274"/>
      <c r="E198" s="276">
        <v>-0.55228339186990838</v>
      </c>
      <c r="F198" s="276">
        <v>-53.261068502163688</v>
      </c>
      <c r="G198" s="276">
        <v>53.813351894033595</v>
      </c>
      <c r="H198" s="276">
        <v>0</v>
      </c>
    </row>
    <row r="200" spans="1:13" ht="15" x14ac:dyDescent="0.2">
      <c r="A200" s="65" t="s">
        <v>25</v>
      </c>
      <c r="B200" s="65"/>
      <c r="C200" s="65"/>
      <c r="D200" s="65"/>
      <c r="E200" s="51" t="s">
        <v>32</v>
      </c>
      <c r="F200" s="51" t="s">
        <v>33</v>
      </c>
      <c r="G200" s="51" t="s">
        <v>34</v>
      </c>
      <c r="H200" s="51" t="s">
        <v>31</v>
      </c>
    </row>
    <row r="202" spans="1:13" x14ac:dyDescent="0.2">
      <c r="A202" s="156" t="s">
        <v>293</v>
      </c>
      <c r="B202" s="156"/>
      <c r="C202" s="156"/>
      <c r="D202" s="156"/>
      <c r="E202" s="156">
        <v>165.6</v>
      </c>
      <c r="F202" s="156">
        <v>178</v>
      </c>
      <c r="G202" s="156">
        <v>722.6</v>
      </c>
      <c r="H202" s="156">
        <v>1066.3</v>
      </c>
    </row>
    <row r="203" spans="1:13" x14ac:dyDescent="0.2">
      <c r="A203" s="45" t="s">
        <v>303</v>
      </c>
      <c r="E203" s="154"/>
      <c r="F203" s="154"/>
      <c r="G203" s="154"/>
    </row>
    <row r="204" spans="1:13" x14ac:dyDescent="0.2">
      <c r="A204" s="70" t="s">
        <v>35</v>
      </c>
      <c r="B204" s="70"/>
      <c r="C204" s="70"/>
      <c r="D204" s="70"/>
      <c r="E204" s="154">
        <v>-8.3000000000000007</v>
      </c>
      <c r="F204" s="154">
        <v>8.3000000000000007</v>
      </c>
      <c r="G204" s="154">
        <v>0</v>
      </c>
      <c r="H204" s="72">
        <v>0</v>
      </c>
    </row>
    <row r="205" spans="1:13" x14ac:dyDescent="0.2">
      <c r="A205" s="70" t="s">
        <v>36</v>
      </c>
      <c r="B205" s="70"/>
      <c r="C205" s="70"/>
      <c r="D205" s="70"/>
      <c r="E205" s="154">
        <v>-2.6</v>
      </c>
      <c r="F205" s="154">
        <v>0</v>
      </c>
      <c r="G205" s="154">
        <v>2.6</v>
      </c>
      <c r="H205" s="72">
        <v>0</v>
      </c>
    </row>
    <row r="206" spans="1:13" x14ac:dyDescent="0.2">
      <c r="A206" s="70" t="s">
        <v>37</v>
      </c>
      <c r="B206" s="70"/>
      <c r="C206" s="70"/>
      <c r="D206" s="70"/>
      <c r="E206" s="154">
        <v>0</v>
      </c>
      <c r="F206" s="154">
        <v>-45.4</v>
      </c>
      <c r="G206" s="154">
        <v>45.4</v>
      </c>
      <c r="H206" s="72">
        <v>0</v>
      </c>
    </row>
    <row r="207" spans="1:13" x14ac:dyDescent="0.2">
      <c r="A207" s="70" t="s">
        <v>38</v>
      </c>
      <c r="B207" s="70"/>
      <c r="C207" s="70"/>
      <c r="D207" s="70"/>
      <c r="E207" s="154">
        <v>0</v>
      </c>
      <c r="F207" s="154">
        <v>1.8</v>
      </c>
      <c r="G207" s="154">
        <v>-1.8</v>
      </c>
      <c r="H207" s="72">
        <v>0</v>
      </c>
    </row>
    <row r="208" spans="1:13" x14ac:dyDescent="0.2">
      <c r="A208" s="70" t="s">
        <v>39</v>
      </c>
      <c r="B208" s="70"/>
      <c r="C208" s="70"/>
      <c r="D208" s="70"/>
      <c r="E208" s="154">
        <v>28.9</v>
      </c>
      <c r="F208" s="154">
        <v>-28.9</v>
      </c>
      <c r="G208" s="154">
        <v>0</v>
      </c>
      <c r="H208" s="72">
        <v>0</v>
      </c>
      <c r="M208" s="45" t="s">
        <v>3</v>
      </c>
    </row>
    <row r="209" spans="1:12" x14ac:dyDescent="0.2">
      <c r="A209" s="70" t="s">
        <v>40</v>
      </c>
      <c r="B209" s="70"/>
      <c r="C209" s="70"/>
      <c r="D209" s="70"/>
      <c r="E209" s="154">
        <v>1.5</v>
      </c>
      <c r="F209" s="154">
        <v>0</v>
      </c>
      <c r="G209" s="154">
        <v>-1.5</v>
      </c>
      <c r="H209" s="72">
        <v>0</v>
      </c>
    </row>
    <row r="210" spans="1:12" x14ac:dyDescent="0.2">
      <c r="A210" s="70" t="s">
        <v>208</v>
      </c>
      <c r="B210" s="70"/>
      <c r="C210" s="70"/>
      <c r="D210" s="70"/>
      <c r="E210" s="154">
        <v>9.5</v>
      </c>
      <c r="F210" s="154">
        <v>2</v>
      </c>
      <c r="G210" s="154">
        <v>0</v>
      </c>
      <c r="H210" s="72">
        <v>11.5</v>
      </c>
    </row>
    <row r="211" spans="1:12" x14ac:dyDescent="0.2">
      <c r="A211" s="70" t="s">
        <v>183</v>
      </c>
      <c r="B211" s="70"/>
      <c r="C211" s="70"/>
      <c r="D211" s="70"/>
      <c r="E211" s="154">
        <v>5.6</v>
      </c>
      <c r="F211" s="154">
        <v>66.3</v>
      </c>
      <c r="G211" s="154">
        <v>62.2</v>
      </c>
      <c r="H211" s="72">
        <v>134.1</v>
      </c>
    </row>
    <row r="212" spans="1:12" x14ac:dyDescent="0.2">
      <c r="A212" s="70" t="s">
        <v>209</v>
      </c>
      <c r="B212" s="70"/>
      <c r="C212" s="70"/>
      <c r="D212" s="70"/>
      <c r="E212" s="154">
        <v>-35.4</v>
      </c>
      <c r="F212" s="154">
        <v>-8.5</v>
      </c>
      <c r="G212" s="154">
        <v>-37.299999999999997</v>
      </c>
      <c r="H212" s="72">
        <v>-81.199999999999989</v>
      </c>
    </row>
    <row r="213" spans="1:12" x14ac:dyDescent="0.2">
      <c r="A213" s="70" t="s">
        <v>184</v>
      </c>
      <c r="B213" s="70"/>
      <c r="C213" s="70"/>
      <c r="D213" s="70"/>
      <c r="E213" s="154">
        <v>-2.2999999999999998</v>
      </c>
      <c r="F213" s="154">
        <v>-1.6</v>
      </c>
      <c r="G213" s="154">
        <v>-1.3</v>
      </c>
      <c r="H213" s="72">
        <v>-5.2</v>
      </c>
    </row>
    <row r="214" spans="1:12" x14ac:dyDescent="0.2">
      <c r="A214" s="101" t="s">
        <v>180</v>
      </c>
      <c r="B214" s="101"/>
      <c r="C214" s="101"/>
      <c r="D214" s="101"/>
      <c r="E214" s="154">
        <v>1.7</v>
      </c>
      <c r="F214" s="154">
        <v>1.7</v>
      </c>
      <c r="G214" s="154">
        <v>14</v>
      </c>
      <c r="H214" s="72">
        <v>17.399999999999999</v>
      </c>
    </row>
    <row r="215" spans="1:12" x14ac:dyDescent="0.2">
      <c r="A215" s="101" t="s">
        <v>181</v>
      </c>
      <c r="B215" s="101"/>
      <c r="C215" s="101"/>
      <c r="D215" s="101"/>
      <c r="E215" s="154">
        <v>-5.6</v>
      </c>
      <c r="F215" s="154">
        <v>-5.8</v>
      </c>
      <c r="G215" s="154">
        <v>0</v>
      </c>
      <c r="H215" s="72">
        <v>-11.399999999999999</v>
      </c>
    </row>
    <row r="216" spans="1:12" x14ac:dyDescent="0.2">
      <c r="A216" s="45" t="s">
        <v>43</v>
      </c>
      <c r="E216" s="154">
        <v>12.5</v>
      </c>
      <c r="F216" s="154">
        <v>7.6</v>
      </c>
      <c r="G216" s="154">
        <v>-3.3</v>
      </c>
      <c r="H216" s="72">
        <v>16.7</v>
      </c>
    </row>
    <row r="217" spans="1:12" ht="13.5" thickBot="1" x14ac:dyDescent="0.25">
      <c r="A217" s="161" t="s">
        <v>312</v>
      </c>
      <c r="B217" s="161"/>
      <c r="C217" s="161"/>
      <c r="D217" s="161"/>
      <c r="E217" s="161">
        <v>171.19999999999996</v>
      </c>
      <c r="F217" s="161">
        <v>175.5</v>
      </c>
      <c r="G217" s="161">
        <v>801.50000000000023</v>
      </c>
      <c r="H217" s="161">
        <v>1148.1999999999998</v>
      </c>
      <c r="L217" s="45" t="s">
        <v>3</v>
      </c>
    </row>
    <row r="218" spans="1:12" x14ac:dyDescent="0.2">
      <c r="A218" s="162"/>
      <c r="B218" s="162"/>
      <c r="C218" s="162"/>
      <c r="D218" s="162"/>
      <c r="E218" s="162"/>
      <c r="F218" s="162"/>
      <c r="G218" s="162"/>
      <c r="H218" s="162"/>
    </row>
    <row r="219" spans="1:12" ht="15" x14ac:dyDescent="0.2">
      <c r="A219" s="65" t="s">
        <v>25</v>
      </c>
      <c r="B219" s="65"/>
      <c r="C219" s="65"/>
      <c r="D219" s="65"/>
      <c r="E219" s="51" t="s">
        <v>32</v>
      </c>
      <c r="F219" s="51" t="s">
        <v>33</v>
      </c>
      <c r="G219" s="51" t="s">
        <v>34</v>
      </c>
      <c r="H219" s="51" t="s">
        <v>31</v>
      </c>
    </row>
    <row r="220" spans="1:12" x14ac:dyDescent="0.2">
      <c r="E220" s="149"/>
      <c r="F220" s="149"/>
      <c r="G220" s="149"/>
    </row>
    <row r="221" spans="1:12" x14ac:dyDescent="0.2">
      <c r="A221" s="157" t="s">
        <v>274</v>
      </c>
      <c r="B221" s="157"/>
      <c r="C221" s="157"/>
      <c r="D221" s="157"/>
      <c r="E221" s="157">
        <v>166.13359924656365</v>
      </c>
      <c r="F221" s="157">
        <v>149.97311535546007</v>
      </c>
      <c r="G221" s="157">
        <v>829.70098982692502</v>
      </c>
      <c r="H221" s="157">
        <v>1145.8077044289487</v>
      </c>
    </row>
    <row r="222" spans="1:12" x14ac:dyDescent="0.2">
      <c r="A222" s="138" t="s">
        <v>296</v>
      </c>
      <c r="B222" s="88"/>
      <c r="C222" s="88"/>
      <c r="D222" s="88"/>
      <c r="E222" s="150"/>
      <c r="F222" s="150"/>
      <c r="G222" s="150"/>
      <c r="H222" s="163"/>
    </row>
    <row r="223" spans="1:12" x14ac:dyDescent="0.2">
      <c r="A223" s="138" t="s">
        <v>35</v>
      </c>
      <c r="B223" s="138"/>
      <c r="C223" s="138"/>
      <c r="D223" s="138"/>
      <c r="E223" s="150">
        <v>-18.997596595375704</v>
      </c>
      <c r="F223" s="150">
        <v>18.997596595375704</v>
      </c>
      <c r="G223" s="150">
        <v>0</v>
      </c>
      <c r="H223" s="160">
        <v>0</v>
      </c>
    </row>
    <row r="224" spans="1:12" x14ac:dyDescent="0.2">
      <c r="A224" s="138" t="s">
        <v>36</v>
      </c>
      <c r="B224" s="138"/>
      <c r="C224" s="138"/>
      <c r="D224" s="138"/>
      <c r="E224" s="150">
        <v>-7.4677835578532807</v>
      </c>
      <c r="F224" s="150">
        <v>0</v>
      </c>
      <c r="G224" s="150">
        <v>7.4677835578532807</v>
      </c>
      <c r="H224" s="160">
        <v>0</v>
      </c>
    </row>
    <row r="225" spans="1:8" x14ac:dyDescent="0.2">
      <c r="A225" s="138" t="s">
        <v>37</v>
      </c>
      <c r="B225" s="138"/>
      <c r="C225" s="138"/>
      <c r="D225" s="138"/>
      <c r="E225" s="150">
        <v>0</v>
      </c>
      <c r="F225" s="150">
        <v>-158.68566168708114</v>
      </c>
      <c r="G225" s="150">
        <v>158.68566168708114</v>
      </c>
      <c r="H225" s="160">
        <v>0</v>
      </c>
    </row>
    <row r="226" spans="1:8" x14ac:dyDescent="0.2">
      <c r="A226" s="138" t="s">
        <v>38</v>
      </c>
      <c r="B226" s="138"/>
      <c r="C226" s="138"/>
      <c r="D226" s="138"/>
      <c r="E226" s="150">
        <v>0</v>
      </c>
      <c r="F226" s="150">
        <v>1.7291654320911158</v>
      </c>
      <c r="G226" s="150">
        <v>-1.7291654320911158</v>
      </c>
      <c r="H226" s="160">
        <v>0</v>
      </c>
    </row>
    <row r="227" spans="1:8" x14ac:dyDescent="0.2">
      <c r="A227" s="138" t="s">
        <v>39</v>
      </c>
      <c r="B227" s="138"/>
      <c r="C227" s="138"/>
      <c r="D227" s="138"/>
      <c r="E227" s="150">
        <v>68.078533524028643</v>
      </c>
      <c r="F227" s="150">
        <v>-68.07864152402864</v>
      </c>
      <c r="G227" s="150">
        <v>0</v>
      </c>
      <c r="H227" s="160">
        <v>0</v>
      </c>
    </row>
    <row r="228" spans="1:8" x14ac:dyDescent="0.2">
      <c r="A228" s="138" t="s">
        <v>40</v>
      </c>
      <c r="B228" s="138"/>
      <c r="C228" s="138"/>
      <c r="D228" s="138"/>
      <c r="E228" s="150">
        <v>4.4107733279154129</v>
      </c>
      <c r="F228" s="150">
        <v>0</v>
      </c>
      <c r="G228" s="150">
        <v>-4.4072333279154137</v>
      </c>
      <c r="H228" s="160">
        <v>0</v>
      </c>
    </row>
    <row r="229" spans="1:8" x14ac:dyDescent="0.2">
      <c r="A229" s="141" t="s">
        <v>208</v>
      </c>
      <c r="B229" s="141"/>
      <c r="C229" s="141"/>
      <c r="D229" s="141"/>
      <c r="E229" s="150">
        <v>56.98850759047631</v>
      </c>
      <c r="F229" s="150">
        <v>12.606055515095605</v>
      </c>
      <c r="G229" s="150">
        <v>1.25882091830012</v>
      </c>
      <c r="H229" s="160">
        <v>70.853384023872039</v>
      </c>
    </row>
    <row r="230" spans="1:8" x14ac:dyDescent="0.2">
      <c r="A230" s="141" t="s">
        <v>183</v>
      </c>
      <c r="B230" s="141"/>
      <c r="C230" s="141"/>
      <c r="D230" s="141"/>
      <c r="E230" s="150">
        <v>26.419278319254669</v>
      </c>
      <c r="F230" s="150">
        <v>163.51458550055395</v>
      </c>
      <c r="G230" s="150">
        <v>191.5430564151925</v>
      </c>
      <c r="H230" s="160">
        <v>381.4769202350011</v>
      </c>
    </row>
    <row r="231" spans="1:8" x14ac:dyDescent="0.2">
      <c r="A231" s="141" t="s">
        <v>209</v>
      </c>
      <c r="B231" s="141"/>
      <c r="C231" s="141"/>
      <c r="D231" s="141"/>
      <c r="E231" s="150">
        <v>-103.48758022173854</v>
      </c>
      <c r="F231" s="150">
        <v>-31.167401071079212</v>
      </c>
      <c r="G231" s="150">
        <v>-167.02810146426404</v>
      </c>
      <c r="H231" s="160">
        <v>-301.68308275708182</v>
      </c>
    </row>
    <row r="232" spans="1:8" x14ac:dyDescent="0.2">
      <c r="A232" s="141" t="s">
        <v>184</v>
      </c>
      <c r="B232" s="141"/>
      <c r="C232" s="141"/>
      <c r="D232" s="141"/>
      <c r="E232" s="150">
        <v>-7.9485210671573441</v>
      </c>
      <c r="F232" s="150">
        <v>-5.047952848335159</v>
      </c>
      <c r="G232" s="150">
        <v>-10.593542909573804</v>
      </c>
      <c r="H232" s="160">
        <v>-23.590016825066307</v>
      </c>
    </row>
    <row r="233" spans="1:8" x14ac:dyDescent="0.2">
      <c r="A233" s="141" t="s">
        <v>180</v>
      </c>
      <c r="B233" s="141"/>
      <c r="C233" s="141"/>
      <c r="D233" s="141"/>
      <c r="E233" s="150">
        <v>-3.8225212174807961</v>
      </c>
      <c r="F233" s="150">
        <v>-3.282461331391791</v>
      </c>
      <c r="G233" s="150">
        <v>-6.4597532844217262</v>
      </c>
      <c r="H233" s="160">
        <v>-13.564735833294314</v>
      </c>
    </row>
    <row r="234" spans="1:8" x14ac:dyDescent="0.2">
      <c r="A234" s="141" t="s">
        <v>181</v>
      </c>
      <c r="B234" s="141"/>
      <c r="C234" s="141"/>
      <c r="D234" s="141"/>
      <c r="E234" s="150">
        <v>-2.6402160912043402</v>
      </c>
      <c r="F234" s="150">
        <v>-1.7909097025538014</v>
      </c>
      <c r="G234" s="150">
        <v>0</v>
      </c>
      <c r="H234" s="160">
        <v>-4.4311257937581416</v>
      </c>
    </row>
    <row r="235" spans="1:8" x14ac:dyDescent="0.2">
      <c r="A235" s="88" t="s">
        <v>43</v>
      </c>
      <c r="B235" s="88"/>
      <c r="C235" s="88"/>
      <c r="D235" s="88"/>
      <c r="E235" s="150">
        <v>17.35564415807946</v>
      </c>
      <c r="F235" s="150">
        <v>36.115825442147177</v>
      </c>
      <c r="G235" s="150">
        <v>210.37652251173296</v>
      </c>
      <c r="H235" s="160">
        <v>263.84799211195957</v>
      </c>
    </row>
    <row r="236" spans="1:8" ht="13.5" thickBot="1" x14ac:dyDescent="0.25">
      <c r="A236" s="152" t="s">
        <v>292</v>
      </c>
      <c r="B236" s="152"/>
      <c r="C236" s="152"/>
      <c r="D236" s="152"/>
      <c r="E236" s="152">
        <v>195.02211741550812</v>
      </c>
      <c r="F236" s="152">
        <v>114.78331567625389</v>
      </c>
      <c r="G236" s="152">
        <v>1208.8150384988191</v>
      </c>
      <c r="H236" s="152">
        <v>1518.6170395905806</v>
      </c>
    </row>
    <row r="237" spans="1:8" x14ac:dyDescent="0.2">
      <c r="A237" s="153" t="s">
        <v>273</v>
      </c>
      <c r="B237" s="153"/>
      <c r="C237" s="153"/>
      <c r="D237" s="153"/>
      <c r="E237" s="153">
        <v>-0.55228339186990838</v>
      </c>
      <c r="F237" s="153">
        <v>-53.261068502163688</v>
      </c>
      <c r="G237" s="153">
        <v>53.813351894033595</v>
      </c>
      <c r="H237" s="153">
        <v>0</v>
      </c>
    </row>
    <row r="239" spans="1:8" ht="15" x14ac:dyDescent="0.2">
      <c r="A239" s="204" t="s">
        <v>25</v>
      </c>
      <c r="B239" s="204"/>
      <c r="C239" s="204"/>
      <c r="D239" s="204"/>
      <c r="E239" s="205" t="s">
        <v>32</v>
      </c>
      <c r="F239" s="205" t="s">
        <v>33</v>
      </c>
      <c r="G239" s="205" t="s">
        <v>34</v>
      </c>
      <c r="H239" s="205" t="s">
        <v>31</v>
      </c>
    </row>
    <row r="240" spans="1:8" x14ac:dyDescent="0.2">
      <c r="A240" s="315"/>
      <c r="B240" s="315"/>
      <c r="C240" s="315"/>
      <c r="D240" s="315"/>
      <c r="E240" s="316"/>
      <c r="F240" s="316"/>
      <c r="G240" s="316"/>
      <c r="H240" s="316"/>
    </row>
    <row r="241" spans="1:8" x14ac:dyDescent="0.2">
      <c r="A241" s="317" t="s">
        <v>210</v>
      </c>
      <c r="B241" s="317"/>
      <c r="C241" s="317"/>
      <c r="D241" s="317"/>
      <c r="E241" s="317">
        <v>143.67784998510595</v>
      </c>
      <c r="F241" s="317">
        <v>172.82929276199394</v>
      </c>
      <c r="G241" s="317">
        <v>493.63919673302934</v>
      </c>
      <c r="H241" s="317">
        <v>810.1463394801292</v>
      </c>
    </row>
    <row r="242" spans="1:8" x14ac:dyDescent="0.2">
      <c r="A242" s="318" t="s">
        <v>297</v>
      </c>
      <c r="B242" s="318"/>
      <c r="C242" s="318"/>
      <c r="D242" s="318"/>
      <c r="E242" s="319"/>
      <c r="F242" s="319"/>
      <c r="G242" s="319"/>
      <c r="H242" s="320"/>
    </row>
    <row r="243" spans="1:8" x14ac:dyDescent="0.2">
      <c r="A243" s="321" t="s">
        <v>35</v>
      </c>
      <c r="B243" s="321"/>
      <c r="C243" s="321"/>
      <c r="D243" s="321"/>
      <c r="E243" s="319">
        <v>-25.5</v>
      </c>
      <c r="F243" s="319">
        <v>25.5</v>
      </c>
      <c r="G243" s="319">
        <v>0</v>
      </c>
      <c r="H243" s="322">
        <v>0</v>
      </c>
    </row>
    <row r="244" spans="1:8" x14ac:dyDescent="0.2">
      <c r="A244" s="321" t="s">
        <v>36</v>
      </c>
      <c r="B244" s="321"/>
      <c r="C244" s="321"/>
      <c r="D244" s="321"/>
      <c r="E244" s="319">
        <v>-8</v>
      </c>
      <c r="F244" s="319">
        <v>0</v>
      </c>
      <c r="G244" s="319">
        <v>8</v>
      </c>
      <c r="H244" s="322">
        <v>0</v>
      </c>
    </row>
    <row r="245" spans="1:8" x14ac:dyDescent="0.2">
      <c r="A245" s="321" t="s">
        <v>37</v>
      </c>
      <c r="B245" s="321"/>
      <c r="C245" s="321"/>
      <c r="D245" s="321"/>
      <c r="E245" s="319">
        <v>0</v>
      </c>
      <c r="F245" s="319">
        <v>-147.9</v>
      </c>
      <c r="G245" s="319">
        <v>147.9</v>
      </c>
      <c r="H245" s="322">
        <v>0</v>
      </c>
    </row>
    <row r="246" spans="1:8" x14ac:dyDescent="0.2">
      <c r="A246" s="321" t="s">
        <v>38</v>
      </c>
      <c r="B246" s="321"/>
      <c r="C246" s="321"/>
      <c r="D246" s="321"/>
      <c r="E246" s="319">
        <v>0</v>
      </c>
      <c r="F246" s="319">
        <v>4.3</v>
      </c>
      <c r="G246" s="319">
        <v>-4.3</v>
      </c>
      <c r="H246" s="322">
        <v>0</v>
      </c>
    </row>
    <row r="247" spans="1:8" x14ac:dyDescent="0.2">
      <c r="A247" s="321" t="s">
        <v>39</v>
      </c>
      <c r="B247" s="321"/>
      <c r="C247" s="321"/>
      <c r="D247" s="321"/>
      <c r="E247" s="319">
        <v>89.1</v>
      </c>
      <c r="F247" s="319">
        <v>-89.1</v>
      </c>
      <c r="G247" s="319">
        <v>0</v>
      </c>
      <c r="H247" s="322">
        <v>0</v>
      </c>
    </row>
    <row r="248" spans="1:8" x14ac:dyDescent="0.2">
      <c r="A248" s="321" t="s">
        <v>40</v>
      </c>
      <c r="B248" s="321"/>
      <c r="C248" s="321"/>
      <c r="D248" s="321"/>
      <c r="E248" s="319">
        <v>3.9</v>
      </c>
      <c r="F248" s="319">
        <v>0</v>
      </c>
      <c r="G248" s="319">
        <v>-3.9</v>
      </c>
      <c r="H248" s="322">
        <v>0</v>
      </c>
    </row>
    <row r="249" spans="1:8" x14ac:dyDescent="0.2">
      <c r="A249" s="283" t="s">
        <v>208</v>
      </c>
      <c r="B249" s="283"/>
      <c r="C249" s="283"/>
      <c r="D249" s="283"/>
      <c r="E249" s="319">
        <v>23.6</v>
      </c>
      <c r="F249" s="319">
        <v>55.9</v>
      </c>
      <c r="G249" s="319">
        <v>72.2</v>
      </c>
      <c r="H249" s="322">
        <v>151.69999999999999</v>
      </c>
    </row>
    <row r="250" spans="1:8" x14ac:dyDescent="0.2">
      <c r="A250" s="283" t="s">
        <v>183</v>
      </c>
      <c r="B250" s="283"/>
      <c r="C250" s="283"/>
      <c r="D250" s="283"/>
      <c r="E250" s="319">
        <v>12.4</v>
      </c>
      <c r="F250" s="319">
        <v>138.69999999999999</v>
      </c>
      <c r="G250" s="319">
        <v>128.30000000000001</v>
      </c>
      <c r="H250" s="322">
        <v>279.39999999999998</v>
      </c>
    </row>
    <row r="251" spans="1:8" x14ac:dyDescent="0.2">
      <c r="A251" s="283" t="s">
        <v>209</v>
      </c>
      <c r="B251" s="283"/>
      <c r="C251" s="283"/>
      <c r="D251" s="283"/>
      <c r="E251" s="319">
        <v>-107.4</v>
      </c>
      <c r="F251" s="319">
        <v>-23.6</v>
      </c>
      <c r="G251" s="319">
        <v>-71.599999999999994</v>
      </c>
      <c r="H251" s="322">
        <v>-202.7</v>
      </c>
    </row>
    <row r="252" spans="1:8" x14ac:dyDescent="0.2">
      <c r="A252" s="283" t="s">
        <v>184</v>
      </c>
      <c r="B252" s="283"/>
      <c r="C252" s="283"/>
      <c r="D252" s="283"/>
      <c r="E252" s="319">
        <v>-6.3</v>
      </c>
      <c r="F252" s="319">
        <v>-4.7</v>
      </c>
      <c r="G252" s="319">
        <v>-11.2</v>
      </c>
      <c r="H252" s="322">
        <v>-22.2</v>
      </c>
    </row>
    <row r="253" spans="1:8" x14ac:dyDescent="0.2">
      <c r="A253" s="283" t="s">
        <v>180</v>
      </c>
      <c r="B253" s="283"/>
      <c r="C253" s="283"/>
      <c r="D253" s="283"/>
      <c r="E253" s="319">
        <v>11.8</v>
      </c>
      <c r="F253" s="319">
        <v>11.2</v>
      </c>
      <c r="G253" s="319">
        <v>46.3</v>
      </c>
      <c r="H253" s="322">
        <v>69.3</v>
      </c>
    </row>
    <row r="254" spans="1:8" x14ac:dyDescent="0.2">
      <c r="A254" s="283" t="s">
        <v>181</v>
      </c>
      <c r="B254" s="283"/>
      <c r="C254" s="283"/>
      <c r="D254" s="283"/>
      <c r="E254" s="319">
        <v>23.5</v>
      </c>
      <c r="F254" s="319">
        <v>29.4</v>
      </c>
      <c r="G254" s="319">
        <v>0</v>
      </c>
      <c r="H254" s="322">
        <v>52.9</v>
      </c>
    </row>
    <row r="255" spans="1:8" x14ac:dyDescent="0.2">
      <c r="A255" s="318" t="s">
        <v>43</v>
      </c>
      <c r="B255" s="318"/>
      <c r="C255" s="318"/>
      <c r="D255" s="318"/>
      <c r="E255" s="319">
        <v>10.4</v>
      </c>
      <c r="F255" s="319">
        <v>3.1</v>
      </c>
      <c r="G255" s="319">
        <v>-4</v>
      </c>
      <c r="H255" s="322">
        <v>9.4</v>
      </c>
    </row>
    <row r="256" spans="1:8" ht="13.5" thickBot="1" x14ac:dyDescent="0.25">
      <c r="A256" s="323" t="s">
        <v>312</v>
      </c>
      <c r="B256" s="323"/>
      <c r="C256" s="323"/>
      <c r="D256" s="323"/>
      <c r="E256" s="323">
        <v>171.17784998510595</v>
      </c>
      <c r="F256" s="323">
        <v>175.52929276199393</v>
      </c>
      <c r="G256" s="323">
        <v>801.53919673302937</v>
      </c>
      <c r="H256" s="323">
        <v>1148.2463394801293</v>
      </c>
    </row>
    <row r="258" spans="1:8" ht="15" x14ac:dyDescent="0.2">
      <c r="A258" s="204" t="s">
        <v>25</v>
      </c>
      <c r="B258" s="204"/>
      <c r="C258" s="204"/>
      <c r="D258" s="204"/>
      <c r="E258" s="205" t="s">
        <v>32</v>
      </c>
      <c r="F258" s="205" t="s">
        <v>33</v>
      </c>
      <c r="G258" s="205" t="s">
        <v>34</v>
      </c>
      <c r="H258" s="205" t="s">
        <v>31</v>
      </c>
    </row>
    <row r="259" spans="1:8" x14ac:dyDescent="0.2">
      <c r="A259" s="318"/>
      <c r="B259" s="318"/>
      <c r="C259" s="318"/>
      <c r="D259" s="318"/>
      <c r="E259" s="324"/>
      <c r="F259" s="324"/>
      <c r="G259" s="324"/>
      <c r="H259" s="324"/>
    </row>
    <row r="260" spans="1:8" x14ac:dyDescent="0.2">
      <c r="A260" s="325" t="s">
        <v>210</v>
      </c>
      <c r="B260" s="325"/>
      <c r="C260" s="325"/>
      <c r="D260" s="325"/>
      <c r="E260" s="325">
        <v>143.67784998510595</v>
      </c>
      <c r="F260" s="325">
        <v>172.82929276199394</v>
      </c>
      <c r="G260" s="325">
        <v>493.63919673302934</v>
      </c>
      <c r="H260" s="325">
        <v>810.1463394801292</v>
      </c>
    </row>
    <row r="261" spans="1:8" x14ac:dyDescent="0.2">
      <c r="A261" s="321">
        <v>2020</v>
      </c>
      <c r="B261" s="326"/>
      <c r="C261" s="326"/>
      <c r="D261" s="326"/>
      <c r="E261" s="316"/>
      <c r="F261" s="316"/>
      <c r="G261" s="316"/>
      <c r="H261" s="316"/>
    </row>
    <row r="262" spans="1:8" x14ac:dyDescent="0.2">
      <c r="A262" s="321" t="s">
        <v>35</v>
      </c>
      <c r="B262" s="321"/>
      <c r="C262" s="321"/>
      <c r="D262" s="321"/>
      <c r="E262" s="327">
        <v>-33.666017152927679</v>
      </c>
      <c r="F262" s="327">
        <v>33.666017152927679</v>
      </c>
      <c r="G262" s="327">
        <v>0</v>
      </c>
      <c r="H262" s="322">
        <v>0</v>
      </c>
    </row>
    <row r="263" spans="1:8" x14ac:dyDescent="0.2">
      <c r="A263" s="321" t="s">
        <v>36</v>
      </c>
      <c r="B263" s="321"/>
      <c r="C263" s="321"/>
      <c r="D263" s="321"/>
      <c r="E263" s="327">
        <v>-10.204035333477711</v>
      </c>
      <c r="F263" s="327">
        <v>0</v>
      </c>
      <c r="G263" s="327">
        <v>10.204035333477711</v>
      </c>
      <c r="H263" s="322">
        <v>0</v>
      </c>
    </row>
    <row r="264" spans="1:8" x14ac:dyDescent="0.2">
      <c r="A264" s="321" t="s">
        <v>37</v>
      </c>
      <c r="B264" s="321"/>
      <c r="C264" s="321"/>
      <c r="D264" s="321"/>
      <c r="E264" s="327">
        <v>0</v>
      </c>
      <c r="F264" s="327">
        <v>-198.78150933464667</v>
      </c>
      <c r="G264" s="327">
        <v>198.78150933464667</v>
      </c>
      <c r="H264" s="322">
        <v>0</v>
      </c>
    </row>
    <row r="265" spans="1:8" x14ac:dyDescent="0.2">
      <c r="A265" s="321" t="s">
        <v>38</v>
      </c>
      <c r="B265" s="321"/>
      <c r="C265" s="321"/>
      <c r="D265" s="321"/>
      <c r="E265" s="327">
        <v>0</v>
      </c>
      <c r="F265" s="327">
        <v>5.6321489947638179</v>
      </c>
      <c r="G265" s="327">
        <v>-5.6321489947638179</v>
      </c>
      <c r="H265" s="322">
        <v>0</v>
      </c>
    </row>
    <row r="266" spans="1:8" x14ac:dyDescent="0.2">
      <c r="A266" s="321" t="s">
        <v>39</v>
      </c>
      <c r="B266" s="321"/>
      <c r="C266" s="321"/>
      <c r="D266" s="321"/>
      <c r="E266" s="327">
        <v>115.29042430176807</v>
      </c>
      <c r="F266" s="327">
        <v>-115.29042430176807</v>
      </c>
      <c r="G266" s="327">
        <v>0</v>
      </c>
      <c r="H266" s="322">
        <v>0</v>
      </c>
    </row>
    <row r="267" spans="1:8" x14ac:dyDescent="0.2">
      <c r="A267" s="321" t="s">
        <v>40</v>
      </c>
      <c r="B267" s="321"/>
      <c r="C267" s="321"/>
      <c r="D267" s="321"/>
      <c r="E267" s="327">
        <v>10.327504308361746</v>
      </c>
      <c r="F267" s="327">
        <v>0</v>
      </c>
      <c r="G267" s="327">
        <v>-10.327504308361746</v>
      </c>
      <c r="H267" s="322">
        <v>0</v>
      </c>
    </row>
    <row r="268" spans="1:8" x14ac:dyDescent="0.2">
      <c r="A268" s="283" t="s">
        <v>208</v>
      </c>
      <c r="B268" s="283"/>
      <c r="C268" s="283"/>
      <c r="D268" s="283"/>
      <c r="E268" s="327">
        <v>39.547924223954311</v>
      </c>
      <c r="F268" s="327">
        <v>61.342190566127442</v>
      </c>
      <c r="G268" s="327">
        <v>72.521336265187216</v>
      </c>
      <c r="H268" s="322">
        <v>173.41145105526897</v>
      </c>
    </row>
    <row r="269" spans="1:8" x14ac:dyDescent="0.2">
      <c r="A269" s="283" t="s">
        <v>183</v>
      </c>
      <c r="B269" s="283"/>
      <c r="C269" s="283"/>
      <c r="D269" s="283"/>
      <c r="E269" s="327">
        <v>20.43271131980757</v>
      </c>
      <c r="F269" s="327">
        <v>202.79785302904742</v>
      </c>
      <c r="G269" s="327">
        <v>201.12314657563445</v>
      </c>
      <c r="H269" s="322">
        <v>424.35371092448941</v>
      </c>
    </row>
    <row r="270" spans="1:8" x14ac:dyDescent="0.2">
      <c r="A270" s="283" t="s">
        <v>209</v>
      </c>
      <c r="B270" s="318"/>
      <c r="C270" s="318"/>
      <c r="D270" s="318"/>
      <c r="E270" s="327">
        <v>-145.08567720532949</v>
      </c>
      <c r="F270" s="327">
        <v>-32.520695994577437</v>
      </c>
      <c r="G270" s="327">
        <v>-113.45824994027714</v>
      </c>
      <c r="H270" s="322">
        <v>-291.06462314018404</v>
      </c>
    </row>
    <row r="271" spans="1:8" x14ac:dyDescent="0.2">
      <c r="A271" s="283" t="s">
        <v>184</v>
      </c>
      <c r="B271" s="318"/>
      <c r="C271" s="318"/>
      <c r="D271" s="318"/>
      <c r="E271" s="327">
        <v>-9.0970214199288861</v>
      </c>
      <c r="F271" s="327">
        <v>-6.0161466181959176</v>
      </c>
      <c r="G271" s="327">
        <v>-13.392012096671603</v>
      </c>
      <c r="H271" s="322">
        <v>-28.505180134796408</v>
      </c>
    </row>
    <row r="272" spans="1:8" x14ac:dyDescent="0.2">
      <c r="A272" s="283" t="s">
        <v>180</v>
      </c>
      <c r="B272" s="318"/>
      <c r="C272" s="318"/>
      <c r="D272" s="318"/>
      <c r="E272" s="327">
        <v>8.2461391252319753</v>
      </c>
      <c r="F272" s="327">
        <v>7.4700912072087586</v>
      </c>
      <c r="G272" s="327">
        <v>28.303003192371385</v>
      </c>
      <c r="H272" s="322">
        <v>44.019233524812122</v>
      </c>
    </row>
    <row r="273" spans="1:8" x14ac:dyDescent="0.2">
      <c r="A273" s="283" t="s">
        <v>181</v>
      </c>
      <c r="B273" s="318"/>
      <c r="C273" s="318"/>
      <c r="D273" s="318"/>
      <c r="E273" s="327">
        <v>16.40674888303306</v>
      </c>
      <c r="F273" s="327">
        <v>23.349634479302551</v>
      </c>
      <c r="G273" s="327">
        <v>0</v>
      </c>
      <c r="H273" s="322">
        <v>39.756383362335612</v>
      </c>
    </row>
    <row r="274" spans="1:8" x14ac:dyDescent="0.2">
      <c r="A274" s="318" t="s">
        <v>43</v>
      </c>
      <c r="B274" s="318"/>
      <c r="C274" s="318"/>
      <c r="D274" s="318"/>
      <c r="E274" s="327">
        <v>10.257048210964776</v>
      </c>
      <c r="F274" s="327">
        <v>-4.5053365867233994</v>
      </c>
      <c r="G274" s="327">
        <v>-32.0613222673473</v>
      </c>
      <c r="H274" s="322">
        <v>-26.309610643105923</v>
      </c>
    </row>
    <row r="275" spans="1:8" ht="13.5" thickBot="1" x14ac:dyDescent="0.25">
      <c r="A275" s="328" t="s">
        <v>253</v>
      </c>
      <c r="B275" s="328"/>
      <c r="C275" s="328"/>
      <c r="D275" s="328"/>
      <c r="E275" s="329">
        <v>166.1335992465637</v>
      </c>
      <c r="F275" s="329">
        <v>149.97311535546012</v>
      </c>
      <c r="G275" s="329">
        <v>829.70098982692502</v>
      </c>
      <c r="H275" s="329">
        <v>1145.8077044289489</v>
      </c>
    </row>
    <row r="276" spans="1:8" x14ac:dyDescent="0.2">
      <c r="A276" s="381"/>
      <c r="B276" s="381"/>
      <c r="C276" s="381"/>
      <c r="D276" s="381"/>
      <c r="E276" s="316"/>
      <c r="F276" s="316"/>
      <c r="G276" s="316"/>
      <c r="H276" s="316"/>
    </row>
    <row r="277" spans="1:8" x14ac:dyDescent="0.2">
      <c r="A277" s="315"/>
      <c r="B277" s="315"/>
      <c r="C277" s="315"/>
      <c r="D277" s="315"/>
      <c r="E277" s="316"/>
      <c r="F277" s="316"/>
      <c r="G277" s="316"/>
      <c r="H277" s="316"/>
    </row>
    <row r="278" spans="1:8" ht="15" x14ac:dyDescent="0.2">
      <c r="A278" s="204" t="s">
        <v>25</v>
      </c>
      <c r="B278" s="349" t="s">
        <v>304</v>
      </c>
      <c r="C278" s="349" t="s">
        <v>303</v>
      </c>
      <c r="D278" s="349" t="s">
        <v>315</v>
      </c>
      <c r="E278" s="349" t="s">
        <v>297</v>
      </c>
      <c r="F278" s="349">
        <v>2020</v>
      </c>
      <c r="G278" s="316"/>
      <c r="H278" s="316"/>
    </row>
    <row r="279" spans="1:8" x14ac:dyDescent="0.2">
      <c r="A279" s="369" t="s">
        <v>316</v>
      </c>
      <c r="B279" s="382">
        <v>221.36400000000003</v>
      </c>
      <c r="C279" s="382">
        <v>78.870999999999981</v>
      </c>
      <c r="D279" s="382">
        <v>323.85000000000002</v>
      </c>
      <c r="E279" s="382">
        <v>307.14099999999996</v>
      </c>
      <c r="F279" s="327">
        <v>336.05699744117123</v>
      </c>
      <c r="G279" s="316"/>
      <c r="H279" s="316"/>
    </row>
    <row r="280" spans="1:8" ht="25.5" x14ac:dyDescent="0.2">
      <c r="A280" s="369" t="s">
        <v>317</v>
      </c>
      <c r="B280" s="382">
        <v>71.798000000000002</v>
      </c>
      <c r="C280" s="382">
        <v>3.1020000000000323</v>
      </c>
      <c r="D280" s="382">
        <v>49.067000000000007</v>
      </c>
      <c r="E280" s="382">
        <v>30.951000000000022</v>
      </c>
      <c r="F280" s="327">
        <v>-0.37287907117126906</v>
      </c>
      <c r="G280" s="316"/>
      <c r="H280" s="316"/>
    </row>
    <row r="281" spans="1:8" x14ac:dyDescent="0.2">
      <c r="A281" s="369" t="s">
        <v>318</v>
      </c>
      <c r="B281" s="382">
        <v>15.4</v>
      </c>
      <c r="C281" s="382">
        <v>-1.7</v>
      </c>
      <c r="D281" s="382">
        <v>74.599999999999994</v>
      </c>
      <c r="E281" s="382">
        <v>-42.7</v>
      </c>
      <c r="F281" s="327">
        <v>28.646626400000002</v>
      </c>
      <c r="G281" s="316"/>
      <c r="H281" s="316"/>
    </row>
    <row r="282" spans="1:8" x14ac:dyDescent="0.2">
      <c r="A282" s="350" t="s">
        <v>18</v>
      </c>
      <c r="B282" s="351">
        <v>308.56200000000001</v>
      </c>
      <c r="C282" s="351">
        <v>80.27300000000001</v>
      </c>
      <c r="D282" s="351">
        <v>447.51700000000005</v>
      </c>
      <c r="E282" s="351">
        <v>295.392</v>
      </c>
      <c r="F282" s="351">
        <v>364.33074476999997</v>
      </c>
      <c r="G282" s="316"/>
      <c r="H282" s="316"/>
    </row>
    <row r="283" spans="1:8" x14ac:dyDescent="0.2">
      <c r="A283" s="381"/>
      <c r="B283" s="381"/>
      <c r="C283" s="381"/>
      <c r="D283" s="381"/>
      <c r="E283" s="316"/>
      <c r="F283" s="316"/>
      <c r="G283" s="316"/>
      <c r="H283" s="316"/>
    </row>
    <row r="284" spans="1:8" x14ac:dyDescent="0.2">
      <c r="A284" s="83"/>
      <c r="B284" s="84"/>
      <c r="C284" s="84"/>
      <c r="D284" s="84"/>
      <c r="E284" s="84"/>
      <c r="F284" s="84"/>
      <c r="G284" s="84"/>
    </row>
    <row r="285" spans="1:8" ht="15" x14ac:dyDescent="0.25">
      <c r="A285" s="212" t="s">
        <v>47</v>
      </c>
      <c r="B285" s="84"/>
      <c r="C285" s="84"/>
      <c r="D285" s="84"/>
      <c r="E285" s="84"/>
      <c r="F285" s="84"/>
      <c r="G285" s="84"/>
    </row>
    <row r="286" spans="1:8" ht="15" x14ac:dyDescent="0.25">
      <c r="A286" s="46"/>
      <c r="B286" s="84"/>
      <c r="C286" s="84"/>
      <c r="D286" s="84"/>
      <c r="E286" s="84"/>
      <c r="F286" s="84"/>
      <c r="G286" s="84"/>
    </row>
    <row r="287" spans="1:8" x14ac:dyDescent="0.2">
      <c r="A287" s="86" t="s">
        <v>185</v>
      </c>
      <c r="B287" s="131"/>
      <c r="C287" s="131"/>
      <c r="D287" s="84"/>
      <c r="E287" s="84"/>
      <c r="F287" s="84"/>
      <c r="G287" s="84"/>
    </row>
    <row r="288" spans="1:8" ht="15" x14ac:dyDescent="0.2">
      <c r="A288" s="129" t="s">
        <v>25</v>
      </c>
      <c r="B288" s="130"/>
      <c r="C288" s="130" t="s">
        <v>305</v>
      </c>
      <c r="D288" s="130" t="s">
        <v>306</v>
      </c>
      <c r="E288" s="130" t="s">
        <v>251</v>
      </c>
      <c r="F288" s="84"/>
    </row>
    <row r="289" spans="1:6" ht="15" x14ac:dyDescent="0.2">
      <c r="A289" s="265"/>
      <c r="B289" s="265"/>
      <c r="C289" s="266"/>
      <c r="D289" s="266"/>
      <c r="E289" s="266"/>
      <c r="F289" s="84"/>
    </row>
    <row r="290" spans="1:6" x14ac:dyDescent="0.2">
      <c r="A290" s="85" t="s">
        <v>48</v>
      </c>
      <c r="B290" s="88"/>
      <c r="C290" s="160">
        <v>186.971486</v>
      </c>
      <c r="D290" s="160">
        <v>186.5</v>
      </c>
      <c r="E290" s="160">
        <v>186.61373900000001</v>
      </c>
      <c r="F290" s="84"/>
    </row>
    <row r="291" spans="1:6" x14ac:dyDescent="0.2">
      <c r="A291" s="85" t="s">
        <v>49</v>
      </c>
      <c r="B291" s="88"/>
      <c r="C291" s="160">
        <v>786.67196625000008</v>
      </c>
      <c r="D291" s="160">
        <v>786.7</v>
      </c>
      <c r="E291" s="160">
        <v>786.67196625000008</v>
      </c>
      <c r="F291" s="84"/>
    </row>
    <row r="292" spans="1:6" x14ac:dyDescent="0.2">
      <c r="A292" s="85" t="s">
        <v>186</v>
      </c>
      <c r="B292" s="88"/>
      <c r="C292" s="160">
        <v>756.5865111899999</v>
      </c>
      <c r="D292" s="160">
        <v>1021</v>
      </c>
      <c r="E292" s="160">
        <v>1085.7312417600001</v>
      </c>
      <c r="F292" s="84"/>
    </row>
    <row r="293" spans="1:6" ht="25.5" x14ac:dyDescent="0.2">
      <c r="A293" s="85" t="s">
        <v>275</v>
      </c>
      <c r="B293" s="131"/>
      <c r="C293" s="160">
        <v>-52.251846920000006</v>
      </c>
      <c r="D293" s="160">
        <v>0</v>
      </c>
      <c r="E293" s="160">
        <v>-78.479159640000006</v>
      </c>
      <c r="F293" s="84"/>
    </row>
    <row r="294" spans="1:6" x14ac:dyDescent="0.2">
      <c r="A294" s="85" t="s">
        <v>50</v>
      </c>
      <c r="B294" s="88"/>
      <c r="C294" s="160">
        <v>112.06613132752244</v>
      </c>
      <c r="D294" s="160">
        <v>176.3</v>
      </c>
      <c r="E294" s="160">
        <v>159.4077594102026</v>
      </c>
      <c r="F294" s="84"/>
    </row>
    <row r="295" spans="1:6" x14ac:dyDescent="0.2">
      <c r="A295" s="163" t="s">
        <v>51</v>
      </c>
      <c r="B295" s="163"/>
      <c r="C295" s="159"/>
      <c r="D295" s="159"/>
      <c r="E295" s="159"/>
      <c r="F295" s="84"/>
    </row>
    <row r="296" spans="1:6" x14ac:dyDescent="0.2">
      <c r="A296" s="88" t="s">
        <v>52</v>
      </c>
      <c r="B296" s="88"/>
      <c r="C296" s="166">
        <v>-225.76889146300002</v>
      </c>
      <c r="D296" s="166">
        <v>-154.5</v>
      </c>
      <c r="E296" s="166">
        <v>-156.04809011605002</v>
      </c>
      <c r="F296" s="84"/>
    </row>
    <row r="297" spans="1:6" x14ac:dyDescent="0.2">
      <c r="A297" s="277" t="s">
        <v>53</v>
      </c>
      <c r="B297" s="277"/>
      <c r="C297" s="278">
        <v>1564.2753563845226</v>
      </c>
      <c r="D297" s="278">
        <v>2015.9</v>
      </c>
      <c r="E297" s="278">
        <v>1983.8974566641527</v>
      </c>
      <c r="F297" s="84"/>
    </row>
    <row r="298" spans="1:6" x14ac:dyDescent="0.2">
      <c r="A298" s="88" t="s">
        <v>55</v>
      </c>
      <c r="B298" s="88"/>
      <c r="C298" s="279">
        <v>199.55</v>
      </c>
      <c r="D298" s="279">
        <v>244.6</v>
      </c>
      <c r="E298" s="279">
        <v>244.55</v>
      </c>
      <c r="F298" s="84"/>
    </row>
    <row r="299" spans="1:6" x14ac:dyDescent="0.2">
      <c r="A299" s="277" t="s">
        <v>56</v>
      </c>
      <c r="B299" s="277"/>
      <c r="C299" s="278">
        <v>1763.8253563845226</v>
      </c>
      <c r="D299" s="278">
        <v>2260.5</v>
      </c>
      <c r="E299" s="278">
        <v>2228.4474566641529</v>
      </c>
      <c r="F299" s="84"/>
    </row>
    <row r="300" spans="1:6" x14ac:dyDescent="0.2">
      <c r="A300" s="88" t="s">
        <v>58</v>
      </c>
      <c r="B300" s="88"/>
      <c r="C300" s="279">
        <v>65</v>
      </c>
      <c r="D300" s="279">
        <v>65</v>
      </c>
      <c r="E300" s="279">
        <v>64.989166470000001</v>
      </c>
      <c r="F300" s="84"/>
    </row>
    <row r="301" spans="1:6" ht="13.5" thickBot="1" x14ac:dyDescent="0.25">
      <c r="A301" s="167" t="s">
        <v>59</v>
      </c>
      <c r="B301" s="167"/>
      <c r="C301" s="168">
        <v>1828.8253563845226</v>
      </c>
      <c r="D301" s="168">
        <v>2325.4</v>
      </c>
      <c r="E301" s="168">
        <v>2293.4366231341528</v>
      </c>
      <c r="F301" s="84"/>
    </row>
    <row r="302" spans="1:6" x14ac:dyDescent="0.2">
      <c r="A302" s="169"/>
      <c r="B302" s="159"/>
      <c r="C302" s="159"/>
      <c r="D302" s="84"/>
      <c r="E302" s="84"/>
      <c r="F302" s="84"/>
    </row>
    <row r="303" spans="1:6" x14ac:dyDescent="0.2">
      <c r="A303" s="87" t="s">
        <v>211</v>
      </c>
      <c r="D303" s="84"/>
      <c r="E303" s="84"/>
      <c r="F303" s="84"/>
    </row>
    <row r="304" spans="1:6" ht="15" x14ac:dyDescent="0.2">
      <c r="A304" s="129" t="s">
        <v>25</v>
      </c>
      <c r="B304" s="130"/>
      <c r="C304" s="130" t="s">
        <v>305</v>
      </c>
      <c r="D304" s="130" t="s">
        <v>306</v>
      </c>
      <c r="E304" s="130" t="s">
        <v>251</v>
      </c>
      <c r="F304" s="84"/>
    </row>
    <row r="305" spans="1:6" x14ac:dyDescent="0.2">
      <c r="A305" s="170" t="s">
        <v>54</v>
      </c>
      <c r="B305" s="160"/>
      <c r="C305" s="160">
        <v>1452.2092250570001</v>
      </c>
      <c r="D305" s="160">
        <v>1839.6000000000001</v>
      </c>
      <c r="E305" s="160">
        <v>1824.4896972539502</v>
      </c>
      <c r="F305" s="84"/>
    </row>
    <row r="306" spans="1:6" x14ac:dyDescent="0.2">
      <c r="A306" s="170" t="s">
        <v>57</v>
      </c>
      <c r="B306" s="160"/>
      <c r="C306" s="160">
        <v>1651.7592250570001</v>
      </c>
      <c r="D306" s="160">
        <v>2084.2000000000003</v>
      </c>
      <c r="E306" s="160">
        <v>2069.0396972539502</v>
      </c>
      <c r="F306" s="84"/>
    </row>
    <row r="307" spans="1:6" x14ac:dyDescent="0.2">
      <c r="A307" s="170" t="s">
        <v>60</v>
      </c>
      <c r="B307" s="160"/>
      <c r="C307" s="160">
        <v>1716.7592250570001</v>
      </c>
      <c r="D307" s="160">
        <v>2149.2000000000003</v>
      </c>
      <c r="E307" s="160">
        <v>2134.0288637239501</v>
      </c>
      <c r="F307" s="84"/>
    </row>
    <row r="308" spans="1:6" x14ac:dyDescent="0.2">
      <c r="A308" s="169"/>
      <c r="B308" s="159"/>
      <c r="C308" s="159"/>
      <c r="D308" s="84"/>
      <c r="E308" s="84"/>
      <c r="F308" s="84"/>
    </row>
    <row r="309" spans="1:6" x14ac:dyDescent="0.2">
      <c r="A309" s="163"/>
      <c r="B309" s="134"/>
      <c r="C309" s="163"/>
      <c r="D309" s="84"/>
      <c r="E309" s="84"/>
      <c r="F309" s="84"/>
    </row>
    <row r="310" spans="1:6" x14ac:dyDescent="0.2">
      <c r="A310" s="86" t="s">
        <v>61</v>
      </c>
      <c r="C310" s="131"/>
      <c r="D310" s="131"/>
      <c r="E310" s="88"/>
      <c r="F310" s="84"/>
    </row>
    <row r="311" spans="1:6" ht="15" x14ac:dyDescent="0.2">
      <c r="A311" s="129" t="s">
        <v>25</v>
      </c>
      <c r="B311" s="129"/>
      <c r="C311" s="130" t="s">
        <v>305</v>
      </c>
      <c r="D311" s="130" t="s">
        <v>306</v>
      </c>
      <c r="E311" s="130" t="s">
        <v>251</v>
      </c>
      <c r="F311" s="84"/>
    </row>
    <row r="312" spans="1:6" ht="15" x14ac:dyDescent="0.2">
      <c r="A312" s="164"/>
      <c r="C312" s="165"/>
      <c r="D312" s="165"/>
      <c r="E312" s="165"/>
      <c r="F312" s="84"/>
    </row>
    <row r="313" spans="1:6" x14ac:dyDescent="0.2">
      <c r="A313" s="85" t="s">
        <v>62</v>
      </c>
      <c r="C313" s="171">
        <v>177.10916110999975</v>
      </c>
      <c r="D313" s="171">
        <v>293.39999999999998</v>
      </c>
      <c r="E313" s="171">
        <v>240.83769431600001</v>
      </c>
      <c r="F313" s="84"/>
    </row>
    <row r="314" spans="1:6" x14ac:dyDescent="0.2">
      <c r="A314" s="85" t="s">
        <v>63</v>
      </c>
      <c r="C314" s="171">
        <v>6413.8649869672809</v>
      </c>
      <c r="D314" s="171">
        <v>6744.5</v>
      </c>
      <c r="E314" s="171">
        <v>6721.3617913070493</v>
      </c>
      <c r="F314" s="84"/>
    </row>
    <row r="315" spans="1:6" x14ac:dyDescent="0.2">
      <c r="A315" s="85" t="s">
        <v>276</v>
      </c>
      <c r="C315" s="171">
        <v>60.259492074000008</v>
      </c>
      <c r="D315" s="171">
        <v>178.5</v>
      </c>
      <c r="E315" s="171">
        <v>82.606316367000005</v>
      </c>
      <c r="F315" s="84"/>
    </row>
    <row r="316" spans="1:6" x14ac:dyDescent="0.2">
      <c r="A316" s="85" t="s">
        <v>277</v>
      </c>
      <c r="C316" s="171">
        <v>0</v>
      </c>
      <c r="D316" s="171">
        <v>0</v>
      </c>
      <c r="E316" s="171">
        <v>10.191745200000002</v>
      </c>
      <c r="F316" s="84"/>
    </row>
    <row r="317" spans="1:6" x14ac:dyDescent="0.2">
      <c r="A317" s="85" t="s">
        <v>65</v>
      </c>
      <c r="C317" s="171">
        <v>24.886900799999996</v>
      </c>
      <c r="D317" s="171">
        <v>26.4</v>
      </c>
      <c r="E317" s="171">
        <v>18.68129678</v>
      </c>
      <c r="F317" s="84"/>
    </row>
    <row r="318" spans="1:6" x14ac:dyDescent="0.2">
      <c r="A318" s="280" t="s">
        <v>66</v>
      </c>
      <c r="B318" s="280"/>
      <c r="C318" s="281">
        <v>6676.1205409512813</v>
      </c>
      <c r="D318" s="281">
        <v>7242.6999999999989</v>
      </c>
      <c r="E318" s="281">
        <v>7073.6788439700485</v>
      </c>
      <c r="F318" s="84"/>
    </row>
    <row r="319" spans="1:6" x14ac:dyDescent="0.2">
      <c r="A319" s="85" t="s">
        <v>67</v>
      </c>
      <c r="B319" s="85"/>
      <c r="C319" s="171">
        <v>1653.6609161400004</v>
      </c>
      <c r="D319" s="171">
        <v>1822.616628475</v>
      </c>
      <c r="E319" s="171">
        <v>1653.6609161400004</v>
      </c>
      <c r="F319" s="84"/>
    </row>
    <row r="320" spans="1:6" x14ac:dyDescent="0.2">
      <c r="A320" s="280" t="s">
        <v>68</v>
      </c>
      <c r="B320" s="280"/>
      <c r="C320" s="282">
        <v>8329.7814570912815</v>
      </c>
      <c r="D320" s="282">
        <v>9065.416628474999</v>
      </c>
      <c r="E320" s="282">
        <v>8727.3397601100496</v>
      </c>
      <c r="F320" s="84"/>
    </row>
    <row r="321" spans="1:7" x14ac:dyDescent="0.2">
      <c r="A321" s="280"/>
      <c r="B321" s="280"/>
      <c r="C321" s="282"/>
      <c r="D321" s="282"/>
      <c r="E321" s="282"/>
      <c r="F321" s="84"/>
    </row>
    <row r="322" spans="1:7" x14ac:dyDescent="0.2">
      <c r="A322" s="280" t="s">
        <v>69</v>
      </c>
      <c r="B322" s="280"/>
      <c r="C322" s="282">
        <v>8245.73185859564</v>
      </c>
      <c r="D322" s="282">
        <v>8901</v>
      </c>
      <c r="E322" s="282">
        <v>8578.8753958601137</v>
      </c>
      <c r="F322" s="84"/>
    </row>
    <row r="323" spans="1:7" x14ac:dyDescent="0.2">
      <c r="A323" s="172"/>
      <c r="B323" s="173"/>
      <c r="C323" s="173"/>
      <c r="D323" s="84"/>
      <c r="E323" s="84"/>
      <c r="F323" s="84"/>
    </row>
    <row r="324" spans="1:7" ht="15" x14ac:dyDescent="0.2">
      <c r="A324" s="174" t="s">
        <v>170</v>
      </c>
      <c r="B324" s="130"/>
      <c r="C324" s="130" t="s">
        <v>305</v>
      </c>
      <c r="D324" s="130" t="s">
        <v>306</v>
      </c>
      <c r="E324" s="130" t="s">
        <v>251</v>
      </c>
      <c r="F324" s="84"/>
    </row>
    <row r="325" spans="1:7" x14ac:dyDescent="0.2">
      <c r="A325" s="88" t="s">
        <v>70</v>
      </c>
      <c r="B325" s="175"/>
      <c r="C325" s="175">
        <v>0.18779308490174482</v>
      </c>
      <c r="D325" s="175">
        <v>0.2223725706845002</v>
      </c>
      <c r="E325" s="175">
        <v>0.22731983756744864</v>
      </c>
      <c r="F325" s="84"/>
    </row>
    <row r="326" spans="1:7" x14ac:dyDescent="0.2">
      <c r="A326" s="88" t="s">
        <v>71</v>
      </c>
      <c r="B326" s="175"/>
      <c r="C326" s="175">
        <v>0.21174929564123782</v>
      </c>
      <c r="D326" s="175">
        <v>0.24935423187276781</v>
      </c>
      <c r="E326" s="175">
        <v>0.25534097650806398</v>
      </c>
      <c r="F326" s="84"/>
    </row>
    <row r="327" spans="1:7" x14ac:dyDescent="0.2">
      <c r="A327" s="88" t="s">
        <v>72</v>
      </c>
      <c r="B327" s="175"/>
      <c r="C327" s="175">
        <v>0.21955262161501407</v>
      </c>
      <c r="D327" s="175">
        <v>0.25651330714308085</v>
      </c>
      <c r="E327" s="175">
        <v>0.26278759463642481</v>
      </c>
      <c r="F327" s="84"/>
    </row>
    <row r="328" spans="1:7" x14ac:dyDescent="0.2">
      <c r="A328" s="88"/>
      <c r="B328" s="175"/>
      <c r="C328" s="175"/>
      <c r="D328" s="175"/>
      <c r="E328" s="175"/>
      <c r="F328" s="84"/>
    </row>
    <row r="329" spans="1:7" x14ac:dyDescent="0.2">
      <c r="A329" s="87" t="s">
        <v>73</v>
      </c>
      <c r="B329" s="175"/>
      <c r="C329" s="175"/>
      <c r="D329" s="175"/>
      <c r="E329" s="175"/>
      <c r="F329" s="84"/>
    </row>
    <row r="330" spans="1:7" x14ac:dyDescent="0.2">
      <c r="A330" s="88" t="s">
        <v>70</v>
      </c>
      <c r="B330" s="175"/>
      <c r="C330" s="175">
        <v>0.17611647455442858</v>
      </c>
      <c r="D330" s="175">
        <v>0.20667340748230537</v>
      </c>
      <c r="E330" s="175">
        <v>0.21267236240945867</v>
      </c>
      <c r="F330" s="84"/>
    </row>
    <row r="331" spans="1:7" x14ac:dyDescent="0.2">
      <c r="A331" s="88" t="s">
        <v>71</v>
      </c>
      <c r="B331" s="175"/>
      <c r="C331" s="175">
        <v>0.20031687343011867</v>
      </c>
      <c r="D331" s="175">
        <v>0.23415346590270758</v>
      </c>
      <c r="E331" s="175">
        <v>0.24117842978024853</v>
      </c>
      <c r="F331" s="84"/>
    </row>
    <row r="332" spans="1:7" x14ac:dyDescent="0.2">
      <c r="A332" s="88" t="s">
        <v>72</v>
      </c>
      <c r="B332" s="175"/>
      <c r="C332" s="175">
        <v>0.20819973951340537</v>
      </c>
      <c r="D332" s="175">
        <v>0.24145601617795756</v>
      </c>
      <c r="E332" s="175">
        <v>0.24875391764680052</v>
      </c>
      <c r="F332" s="84"/>
    </row>
    <row r="333" spans="1:7" ht="15" x14ac:dyDescent="0.25">
      <c r="A333" s="46"/>
      <c r="B333" s="84"/>
      <c r="C333" s="84"/>
      <c r="D333" s="84"/>
      <c r="E333" s="84"/>
      <c r="F333" s="84"/>
      <c r="G333" s="84"/>
    </row>
    <row r="334" spans="1:7" ht="40.5" customHeight="1" x14ac:dyDescent="0.2">
      <c r="A334" s="384" t="s">
        <v>319</v>
      </c>
      <c r="B334" s="384"/>
      <c r="C334" s="384"/>
      <c r="D334" s="384"/>
      <c r="E334" s="384"/>
      <c r="F334" s="84"/>
      <c r="G334" s="84"/>
    </row>
    <row r="335" spans="1:7" ht="15" x14ac:dyDescent="0.25">
      <c r="A335" s="46"/>
      <c r="B335" s="84"/>
      <c r="C335" s="84"/>
      <c r="D335" s="84"/>
      <c r="E335" s="84"/>
      <c r="F335" s="84"/>
      <c r="G335" s="84"/>
    </row>
    <row r="336" spans="1:7" ht="15" x14ac:dyDescent="0.25">
      <c r="A336" s="46" t="s">
        <v>212</v>
      </c>
      <c r="B336" s="73"/>
      <c r="C336" s="176"/>
      <c r="D336" s="176"/>
    </row>
    <row r="337" spans="1:6" x14ac:dyDescent="0.2">
      <c r="C337" s="177"/>
      <c r="D337" s="177"/>
    </row>
    <row r="338" spans="1:6" ht="15" x14ac:dyDescent="0.25">
      <c r="A338" s="46" t="s">
        <v>171</v>
      </c>
      <c r="B338" s="46"/>
    </row>
    <row r="340" spans="1:6" x14ac:dyDescent="0.2">
      <c r="A340" s="47" t="s">
        <v>74</v>
      </c>
      <c r="B340" s="47"/>
    </row>
    <row r="341" spans="1:6" x14ac:dyDescent="0.2">
      <c r="A341" s="47"/>
      <c r="B341" s="47"/>
    </row>
    <row r="342" spans="1:6" ht="174" customHeight="1" x14ac:dyDescent="0.2">
      <c r="A342" s="383" t="s">
        <v>302</v>
      </c>
      <c r="B342" s="383"/>
      <c r="C342" s="383"/>
      <c r="D342" s="383"/>
      <c r="F342" s="45" t="s">
        <v>3</v>
      </c>
    </row>
    <row r="344" spans="1:6" ht="15" x14ac:dyDescent="0.2">
      <c r="A344" s="305" t="s">
        <v>25</v>
      </c>
      <c r="B344" s="305"/>
      <c r="C344" s="306" t="s">
        <v>305</v>
      </c>
      <c r="D344" s="306" t="s">
        <v>306</v>
      </c>
      <c r="E344" s="205" t="s">
        <v>251</v>
      </c>
    </row>
    <row r="345" spans="1:6" x14ac:dyDescent="0.2">
      <c r="A345" s="206" t="s">
        <v>75</v>
      </c>
      <c r="B345" s="206"/>
      <c r="C345" s="270">
        <v>686.53671962999999</v>
      </c>
      <c r="D345" s="270">
        <v>1679.7</v>
      </c>
      <c r="E345" s="330">
        <v>292.60000000000002</v>
      </c>
    </row>
    <row r="346" spans="1:6" x14ac:dyDescent="0.2">
      <c r="A346" s="206" t="s">
        <v>76</v>
      </c>
      <c r="B346" s="206"/>
      <c r="C346" s="270">
        <v>604.72158336999996</v>
      </c>
      <c r="D346" s="270">
        <v>905.5</v>
      </c>
      <c r="E346" s="330">
        <v>1555.4</v>
      </c>
    </row>
    <row r="347" spans="1:6" ht="13.5" thickBot="1" x14ac:dyDescent="0.25">
      <c r="A347" s="331" t="s">
        <v>77</v>
      </c>
      <c r="B347" s="331"/>
      <c r="C347" s="332">
        <v>1291.2583030000001</v>
      </c>
      <c r="D347" s="333">
        <v>2585.1999999999998</v>
      </c>
      <c r="E347" s="334">
        <v>1848</v>
      </c>
    </row>
    <row r="348" spans="1:6" x14ac:dyDescent="0.2">
      <c r="A348" s="73"/>
      <c r="B348" s="178"/>
      <c r="C348" s="176"/>
    </row>
    <row r="350" spans="1:6" x14ac:dyDescent="0.2">
      <c r="A350" s="47" t="s">
        <v>78</v>
      </c>
      <c r="B350" s="47"/>
    </row>
    <row r="351" spans="1:6" x14ac:dyDescent="0.2">
      <c r="A351" s="47"/>
      <c r="B351" s="47"/>
    </row>
    <row r="352" spans="1:6" ht="30" customHeight="1" x14ac:dyDescent="0.2">
      <c r="A352" s="383" t="s">
        <v>79</v>
      </c>
      <c r="B352" s="383"/>
      <c r="C352" s="383"/>
      <c r="D352" s="383"/>
    </row>
    <row r="354" spans="1:5" ht="15" x14ac:dyDescent="0.2">
      <c r="A354" s="305" t="s">
        <v>25</v>
      </c>
      <c r="B354" s="305"/>
      <c r="C354" s="306" t="s">
        <v>305</v>
      </c>
      <c r="D354" s="306" t="s">
        <v>306</v>
      </c>
      <c r="E354" s="205" t="s">
        <v>251</v>
      </c>
    </row>
    <row r="355" spans="1:5" x14ac:dyDescent="0.2">
      <c r="A355" s="206"/>
      <c r="B355" s="206"/>
      <c r="C355" s="206"/>
      <c r="D355" s="206"/>
      <c r="E355" s="318"/>
    </row>
    <row r="356" spans="1:5" x14ac:dyDescent="0.2">
      <c r="A356" s="206" t="s">
        <v>62</v>
      </c>
      <c r="B356" s="206"/>
      <c r="C356" s="270">
        <v>885.54580554999882</v>
      </c>
      <c r="D356" s="270">
        <v>1466.8</v>
      </c>
      <c r="E356" s="330">
        <v>1204.1884715799983</v>
      </c>
    </row>
    <row r="357" spans="1:5" x14ac:dyDescent="0.2">
      <c r="A357" s="206" t="s">
        <v>29</v>
      </c>
      <c r="B357" s="206"/>
      <c r="C357" s="270">
        <v>8029.4805125799985</v>
      </c>
      <c r="D357" s="270">
        <v>8341.2000000000007</v>
      </c>
      <c r="E357" s="330">
        <v>8361.1639816199986</v>
      </c>
    </row>
    <row r="358" spans="1:5" x14ac:dyDescent="0.2">
      <c r="A358" s="206" t="s">
        <v>80</v>
      </c>
      <c r="B358" s="206"/>
      <c r="C358" s="270">
        <v>14.932220619999999</v>
      </c>
      <c r="D358" s="270">
        <v>12.2</v>
      </c>
      <c r="E358" s="330">
        <v>5.4761843099999998</v>
      </c>
    </row>
    <row r="359" spans="1:5" x14ac:dyDescent="0.2">
      <c r="A359" s="268" t="s">
        <v>172</v>
      </c>
      <c r="B359" s="268"/>
      <c r="C359" s="335">
        <v>8929.9585387499974</v>
      </c>
      <c r="D359" s="335">
        <v>9820.2000000000007</v>
      </c>
      <c r="E359" s="336">
        <v>9570.8286375099979</v>
      </c>
    </row>
    <row r="360" spans="1:5" x14ac:dyDescent="0.2">
      <c r="A360" s="337"/>
      <c r="B360" s="337"/>
      <c r="C360" s="337"/>
      <c r="D360" s="337"/>
      <c r="E360" s="320"/>
    </row>
    <row r="361" spans="1:5" x14ac:dyDescent="0.2">
      <c r="A361" s="206" t="s">
        <v>81</v>
      </c>
      <c r="B361" s="206"/>
      <c r="C361" s="270">
        <v>8307.2079009900008</v>
      </c>
      <c r="D361" s="270">
        <v>10063.6</v>
      </c>
      <c r="E361" s="330">
        <v>8991.7713202100003</v>
      </c>
    </row>
    <row r="362" spans="1:5" x14ac:dyDescent="0.2">
      <c r="A362" s="206" t="s">
        <v>213</v>
      </c>
      <c r="B362" s="206"/>
      <c r="C362" s="270">
        <v>157.06066632</v>
      </c>
      <c r="D362" s="270">
        <v>139</v>
      </c>
      <c r="E362" s="330">
        <v>142.53408311999996</v>
      </c>
    </row>
    <row r="363" spans="1:5" x14ac:dyDescent="0.2">
      <c r="A363" s="206" t="s">
        <v>214</v>
      </c>
      <c r="B363" s="206"/>
      <c r="C363" s="270">
        <v>65</v>
      </c>
      <c r="D363" s="270">
        <v>65</v>
      </c>
      <c r="E363" s="330">
        <v>64.989166470000001</v>
      </c>
    </row>
    <row r="364" spans="1:5" x14ac:dyDescent="0.2">
      <c r="A364" s="268" t="s">
        <v>173</v>
      </c>
      <c r="B364" s="268"/>
      <c r="C364" s="335">
        <v>8529.2685673100004</v>
      </c>
      <c r="D364" s="335">
        <v>10267.6</v>
      </c>
      <c r="E364" s="336">
        <v>9199.2945698000003</v>
      </c>
    </row>
    <row r="366" spans="1:5" ht="15" x14ac:dyDescent="0.25">
      <c r="A366" s="46" t="s">
        <v>215</v>
      </c>
      <c r="B366" s="75"/>
      <c r="C366" s="75"/>
    </row>
    <row r="368" spans="1:5" ht="15" x14ac:dyDescent="0.25">
      <c r="A368" s="46" t="s">
        <v>83</v>
      </c>
      <c r="B368" s="46"/>
      <c r="C368" s="46"/>
    </row>
    <row r="370" spans="1:13" ht="15" x14ac:dyDescent="0.2">
      <c r="A370" s="305" t="s">
        <v>25</v>
      </c>
      <c r="B370" s="305"/>
      <c r="C370" s="306" t="s">
        <v>305</v>
      </c>
      <c r="D370" s="306" t="s">
        <v>306</v>
      </c>
      <c r="E370" s="205" t="s">
        <v>251</v>
      </c>
    </row>
    <row r="371" spans="1:13" x14ac:dyDescent="0.2">
      <c r="A371" s="206"/>
      <c r="B371" s="206"/>
      <c r="C371" s="206"/>
      <c r="D371" s="206"/>
      <c r="E371" s="318"/>
    </row>
    <row r="372" spans="1:13" x14ac:dyDescent="0.2">
      <c r="A372" s="338" t="s">
        <v>278</v>
      </c>
      <c r="B372" s="338"/>
      <c r="C372" s="339">
        <v>0</v>
      </c>
      <c r="D372" s="339">
        <v>65</v>
      </c>
      <c r="E372" s="322">
        <v>64.989166470000001</v>
      </c>
      <c r="F372" s="45" t="s">
        <v>3</v>
      </c>
    </row>
    <row r="373" spans="1:13" x14ac:dyDescent="0.2">
      <c r="A373" s="338" t="s">
        <v>279</v>
      </c>
      <c r="B373" s="338"/>
      <c r="C373" s="339">
        <v>65</v>
      </c>
      <c r="D373" s="339">
        <v>0</v>
      </c>
      <c r="E373" s="322">
        <v>0</v>
      </c>
    </row>
    <row r="374" spans="1:13" ht="13.5" thickBot="1" x14ac:dyDescent="0.25">
      <c r="A374" s="331" t="s">
        <v>84</v>
      </c>
      <c r="B374" s="331"/>
      <c r="C374" s="340">
        <v>65</v>
      </c>
      <c r="D374" s="340">
        <v>65</v>
      </c>
      <c r="E374" s="340">
        <v>64.989166470000001</v>
      </c>
    </row>
    <row r="375" spans="1:13" x14ac:dyDescent="0.2">
      <c r="A375" s="73"/>
      <c r="B375" s="76"/>
      <c r="C375" s="76"/>
    </row>
    <row r="376" spans="1:13" x14ac:dyDescent="0.2">
      <c r="A376" s="267" t="s">
        <v>280</v>
      </c>
      <c r="B376" s="76"/>
      <c r="C376" s="76"/>
    </row>
    <row r="377" spans="1:13" x14ac:dyDescent="0.2">
      <c r="A377" s="267" t="s">
        <v>287</v>
      </c>
      <c r="B377" s="76"/>
      <c r="C377" s="76"/>
    </row>
    <row r="378" spans="1:13" x14ac:dyDescent="0.2">
      <c r="A378" s="73"/>
      <c r="B378" s="76"/>
      <c r="C378" s="76"/>
    </row>
    <row r="379" spans="1:13" ht="15" x14ac:dyDescent="0.25">
      <c r="A379" s="46" t="s">
        <v>216</v>
      </c>
    </row>
    <row r="382" spans="1:13" ht="15" x14ac:dyDescent="0.2">
      <c r="A382" s="305" t="s">
        <v>25</v>
      </c>
      <c r="B382" s="305"/>
      <c r="C382" s="306" t="s">
        <v>305</v>
      </c>
      <c r="D382" s="306" t="s">
        <v>306</v>
      </c>
      <c r="E382" s="205" t="s">
        <v>251</v>
      </c>
    </row>
    <row r="383" spans="1:13" x14ac:dyDescent="0.2">
      <c r="A383" s="206"/>
      <c r="B383" s="206"/>
      <c r="C383" s="206"/>
      <c r="D383" s="206"/>
      <c r="E383" s="318"/>
      <c r="H383" s="45" t="s">
        <v>3</v>
      </c>
      <c r="M383" s="45" t="s">
        <v>3</v>
      </c>
    </row>
    <row r="384" spans="1:13" x14ac:dyDescent="0.2">
      <c r="A384" s="338" t="s">
        <v>85</v>
      </c>
      <c r="B384" s="338"/>
      <c r="C384" s="341">
        <v>17.680505650000001</v>
      </c>
      <c r="D384" s="341">
        <v>13.9</v>
      </c>
      <c r="E384" s="342">
        <v>27.5</v>
      </c>
    </row>
    <row r="385" spans="1:8" x14ac:dyDescent="0.2">
      <c r="A385" s="206" t="s">
        <v>86</v>
      </c>
      <c r="B385" s="206"/>
      <c r="C385" s="341">
        <v>9.60419336</v>
      </c>
      <c r="D385" s="341">
        <v>6.4</v>
      </c>
      <c r="E385" s="342">
        <v>8.8000000000000007</v>
      </c>
    </row>
    <row r="386" spans="1:8" x14ac:dyDescent="0.2">
      <c r="A386" s="206" t="s">
        <v>87</v>
      </c>
      <c r="B386" s="206"/>
      <c r="C386" s="341">
        <v>129.75296730999997</v>
      </c>
      <c r="D386" s="341">
        <v>118.7</v>
      </c>
      <c r="E386" s="342">
        <v>106.3</v>
      </c>
    </row>
    <row r="387" spans="1:8" ht="13.5" thickBot="1" x14ac:dyDescent="0.25">
      <c r="A387" s="331" t="s">
        <v>217</v>
      </c>
      <c r="B387" s="331"/>
      <c r="C387" s="340">
        <v>157.06066631999997</v>
      </c>
      <c r="D387" s="340">
        <v>139</v>
      </c>
      <c r="E387" s="343">
        <v>142.5</v>
      </c>
    </row>
    <row r="388" spans="1:8" x14ac:dyDescent="0.2">
      <c r="A388" s="338"/>
      <c r="B388" s="338"/>
      <c r="C388" s="341"/>
      <c r="D388" s="341"/>
      <c r="E388" s="342"/>
    </row>
    <row r="390" spans="1:8" x14ac:dyDescent="0.2">
      <c r="A390" s="344"/>
      <c r="B390" s="344"/>
      <c r="C390" s="345"/>
      <c r="D390" s="345"/>
      <c r="E390" s="346"/>
    </row>
    <row r="391" spans="1:8" ht="15" x14ac:dyDescent="0.25">
      <c r="A391" s="46" t="s">
        <v>223</v>
      </c>
    </row>
    <row r="392" spans="1:8" ht="15" x14ac:dyDescent="0.25">
      <c r="A392" s="46"/>
    </row>
    <row r="393" spans="1:8" ht="25.5" x14ac:dyDescent="0.2">
      <c r="A393" s="181" t="s">
        <v>224</v>
      </c>
      <c r="B393" s="181"/>
      <c r="C393" s="9" t="s">
        <v>110</v>
      </c>
      <c r="D393" s="9" t="s">
        <v>111</v>
      </c>
      <c r="E393" s="9" t="s">
        <v>112</v>
      </c>
      <c r="F393" s="9" t="s">
        <v>113</v>
      </c>
      <c r="G393" s="9" t="s">
        <v>108</v>
      </c>
      <c r="H393" s="9" t="s">
        <v>31</v>
      </c>
    </row>
    <row r="395" spans="1:8" x14ac:dyDescent="0.2">
      <c r="A395" s="268" t="s">
        <v>320</v>
      </c>
      <c r="B395" s="268"/>
      <c r="C395" s="269">
        <v>2.4224521539999997</v>
      </c>
      <c r="D395" s="269">
        <v>1.1372299349999999</v>
      </c>
      <c r="E395" s="269">
        <v>357.45182657505563</v>
      </c>
      <c r="F395" s="269">
        <v>20.085934216669301</v>
      </c>
      <c r="G395" s="269">
        <v>0.23200000000000001</v>
      </c>
      <c r="H395" s="269">
        <v>381.5294428807249</v>
      </c>
    </row>
    <row r="396" spans="1:8" x14ac:dyDescent="0.2">
      <c r="A396" s="206" t="s">
        <v>304</v>
      </c>
      <c r="B396" s="206"/>
      <c r="C396" s="270"/>
      <c r="D396" s="270"/>
      <c r="E396" s="270"/>
      <c r="F396" s="270"/>
      <c r="G396" s="270"/>
      <c r="H396" s="270"/>
    </row>
    <row r="397" spans="1:8" x14ac:dyDescent="0.2">
      <c r="A397" s="206" t="s">
        <v>225</v>
      </c>
      <c r="B397" s="206"/>
      <c r="C397" s="270">
        <v>4.4947000000000001E-2</v>
      </c>
      <c r="D397" s="270">
        <v>0</v>
      </c>
      <c r="E397" s="270">
        <v>15.896297000000001</v>
      </c>
      <c r="F397" s="270">
        <v>0</v>
      </c>
      <c r="G397" s="270">
        <v>0</v>
      </c>
      <c r="H397" s="270">
        <v>15.941244000000001</v>
      </c>
    </row>
    <row r="398" spans="1:8" x14ac:dyDescent="0.2">
      <c r="A398" s="268" t="s">
        <v>321</v>
      </c>
      <c r="B398" s="268"/>
      <c r="C398" s="269">
        <v>2.4673991539999998</v>
      </c>
      <c r="D398" s="269">
        <v>1.1372299349999999</v>
      </c>
      <c r="E398" s="269">
        <v>373.34812357505564</v>
      </c>
      <c r="F398" s="269">
        <v>20.085934216669301</v>
      </c>
      <c r="G398" s="269">
        <v>0.23200000000000001</v>
      </c>
      <c r="H398" s="269">
        <v>397.67068688072487</v>
      </c>
    </row>
    <row r="399" spans="1:8" x14ac:dyDescent="0.2">
      <c r="A399" s="206"/>
      <c r="B399" s="206"/>
      <c r="C399" s="270"/>
      <c r="D399" s="270"/>
      <c r="E399" s="270"/>
      <c r="F399" s="270"/>
      <c r="G399" s="270"/>
      <c r="H399" s="270"/>
    </row>
    <row r="400" spans="1:8" x14ac:dyDescent="0.2">
      <c r="A400" s="268" t="s">
        <v>322</v>
      </c>
      <c r="B400" s="268"/>
      <c r="C400" s="269">
        <v>2.1740667378333329</v>
      </c>
      <c r="D400" s="269">
        <v>0.69215868000000003</v>
      </c>
      <c r="E400" s="269">
        <v>209.62905434999996</v>
      </c>
      <c r="F400" s="269">
        <v>10.428110642327194</v>
      </c>
      <c r="G400" s="269">
        <v>0</v>
      </c>
      <c r="H400" s="269">
        <v>222.92339041016049</v>
      </c>
    </row>
    <row r="401" spans="1:8" x14ac:dyDescent="0.2">
      <c r="A401" s="206" t="s">
        <v>304</v>
      </c>
      <c r="B401" s="206"/>
      <c r="C401" s="270">
        <v>8.2404870000000005E-2</v>
      </c>
      <c r="D401" s="270">
        <v>3.5280299999999997E-3</v>
      </c>
      <c r="E401" s="270">
        <v>19.072171709999999</v>
      </c>
      <c r="F401" s="270">
        <v>1.0172390600000001</v>
      </c>
      <c r="G401" s="270">
        <v>0</v>
      </c>
      <c r="H401" s="269">
        <v>20.17534367</v>
      </c>
    </row>
    <row r="402" spans="1:8" x14ac:dyDescent="0.2">
      <c r="A402" s="268" t="s">
        <v>323</v>
      </c>
      <c r="B402" s="268"/>
      <c r="C402" s="269">
        <v>2.2564716078333329</v>
      </c>
      <c r="D402" s="269">
        <v>0.69568671000000004</v>
      </c>
      <c r="E402" s="269">
        <v>228.70122605999995</v>
      </c>
      <c r="F402" s="269">
        <v>11.445349702327194</v>
      </c>
      <c r="G402" s="269">
        <v>0</v>
      </c>
      <c r="H402" s="269">
        <v>243.09873408016048</v>
      </c>
    </row>
    <row r="403" spans="1:8" x14ac:dyDescent="0.2">
      <c r="A403" s="206"/>
      <c r="B403" s="206"/>
      <c r="C403" s="270"/>
      <c r="D403" s="270"/>
      <c r="E403" s="270"/>
      <c r="F403" s="270"/>
      <c r="G403" s="270"/>
      <c r="H403" s="270"/>
    </row>
    <row r="404" spans="1:8" x14ac:dyDescent="0.2">
      <c r="A404" s="268" t="s">
        <v>324</v>
      </c>
      <c r="B404" s="268"/>
      <c r="C404" s="269">
        <v>0.21092754616666687</v>
      </c>
      <c r="D404" s="269">
        <v>0.44154322499999987</v>
      </c>
      <c r="E404" s="269">
        <v>144.9468975150557</v>
      </c>
      <c r="F404" s="269">
        <v>8.6405845143421072</v>
      </c>
      <c r="G404" s="269">
        <v>0.23200000000000001</v>
      </c>
      <c r="H404" s="269">
        <v>154.77195280056438</v>
      </c>
    </row>
    <row r="405" spans="1:8" x14ac:dyDescent="0.2">
      <c r="A405" s="271"/>
      <c r="B405" s="271"/>
      <c r="C405" s="272"/>
      <c r="D405" s="272"/>
      <c r="E405" s="272"/>
      <c r="F405" s="272"/>
      <c r="G405" s="272"/>
      <c r="H405" s="272"/>
    </row>
    <row r="406" spans="1:8" ht="25.5" x14ac:dyDescent="0.2">
      <c r="A406" s="181" t="s">
        <v>224</v>
      </c>
      <c r="B406" s="181"/>
      <c r="C406" s="9" t="s">
        <v>110</v>
      </c>
      <c r="D406" s="9" t="s">
        <v>111</v>
      </c>
      <c r="E406" s="9" t="s">
        <v>112</v>
      </c>
      <c r="F406" s="9" t="s">
        <v>113</v>
      </c>
      <c r="G406" s="9" t="s">
        <v>108</v>
      </c>
      <c r="H406" s="9" t="s">
        <v>31</v>
      </c>
    </row>
    <row r="408" spans="1:8" x14ac:dyDescent="0.2">
      <c r="A408" s="208" t="s">
        <v>325</v>
      </c>
      <c r="B408" s="208"/>
      <c r="C408" s="209">
        <v>2.2766539539999995</v>
      </c>
      <c r="D408" s="209">
        <v>1.120212435</v>
      </c>
      <c r="E408" s="209">
        <v>290.97154317505561</v>
      </c>
      <c r="F408" s="209">
        <v>20.085934216669301</v>
      </c>
      <c r="G408" s="209">
        <v>0.23200000000000001</v>
      </c>
      <c r="H408" s="209">
        <v>314.68634378072494</v>
      </c>
    </row>
    <row r="409" spans="1:8" x14ac:dyDescent="0.2">
      <c r="A409" s="45" t="s">
        <v>303</v>
      </c>
      <c r="C409" s="182"/>
      <c r="D409" s="182"/>
      <c r="E409" s="182"/>
      <c r="F409" s="182"/>
      <c r="G409" s="182"/>
      <c r="H409" s="96"/>
    </row>
    <row r="410" spans="1:8" x14ac:dyDescent="0.2">
      <c r="A410" s="45" t="s">
        <v>225</v>
      </c>
      <c r="C410" s="182">
        <v>0</v>
      </c>
      <c r="D410" s="182">
        <v>0</v>
      </c>
      <c r="E410" s="182">
        <v>17.219516799999997</v>
      </c>
      <c r="F410" s="182">
        <v>0</v>
      </c>
      <c r="G410" s="182">
        <v>0</v>
      </c>
      <c r="H410" s="96">
        <v>17.219516799999997</v>
      </c>
    </row>
    <row r="411" spans="1:8" x14ac:dyDescent="0.2">
      <c r="A411" s="208" t="s">
        <v>326</v>
      </c>
      <c r="B411" s="208"/>
      <c r="C411" s="209">
        <v>2.2766539539999995</v>
      </c>
      <c r="D411" s="209">
        <v>1.120212435</v>
      </c>
      <c r="E411" s="209">
        <v>308.19105997505562</v>
      </c>
      <c r="F411" s="209">
        <v>20.085934216669301</v>
      </c>
      <c r="G411" s="209">
        <v>0.23200000000000001</v>
      </c>
      <c r="H411" s="209">
        <v>331.90586058072495</v>
      </c>
    </row>
    <row r="412" spans="1:8" x14ac:dyDescent="0.2">
      <c r="C412" s="182"/>
      <c r="D412" s="182"/>
      <c r="E412" s="182"/>
      <c r="F412" s="182"/>
      <c r="G412" s="182"/>
      <c r="H412" s="96"/>
    </row>
    <row r="413" spans="1:8" x14ac:dyDescent="0.2">
      <c r="A413" s="208" t="s">
        <v>327</v>
      </c>
      <c r="B413" s="208"/>
      <c r="C413" s="209">
        <v>2</v>
      </c>
      <c r="D413" s="209">
        <v>0.6</v>
      </c>
      <c r="E413" s="209">
        <v>139.27699999999999</v>
      </c>
      <c r="F413" s="209">
        <v>5.8</v>
      </c>
      <c r="G413" s="209">
        <v>0</v>
      </c>
      <c r="H413" s="209">
        <v>147.67699999999999</v>
      </c>
    </row>
    <row r="414" spans="1:8" x14ac:dyDescent="0.2">
      <c r="A414" s="45" t="s">
        <v>303</v>
      </c>
      <c r="C414" s="96">
        <v>0.3</v>
      </c>
      <c r="D414" s="96">
        <v>1.5196600000000002E-3</v>
      </c>
      <c r="E414" s="96">
        <v>17.155227409999998</v>
      </c>
      <c r="F414" s="96">
        <v>0.77057381666930003</v>
      </c>
      <c r="G414" s="96">
        <v>0</v>
      </c>
      <c r="H414" s="209">
        <v>18.327320886669302</v>
      </c>
    </row>
    <row r="415" spans="1:8" x14ac:dyDescent="0.2">
      <c r="A415" s="208" t="s">
        <v>328</v>
      </c>
      <c r="B415" s="208"/>
      <c r="C415" s="209">
        <v>2.2999999999999998</v>
      </c>
      <c r="D415" s="209">
        <v>0.60151966000000001</v>
      </c>
      <c r="E415" s="209">
        <v>156.23222741000001</v>
      </c>
      <c r="F415" s="209">
        <v>6.5705738166692997</v>
      </c>
      <c r="G415" s="209">
        <v>0</v>
      </c>
      <c r="H415" s="209">
        <v>165.8043208866693</v>
      </c>
    </row>
    <row r="416" spans="1:8" x14ac:dyDescent="0.2">
      <c r="C416" s="182"/>
      <c r="D416" s="182"/>
      <c r="E416" s="182"/>
      <c r="F416" s="182"/>
      <c r="G416" s="182"/>
      <c r="H416" s="96"/>
    </row>
    <row r="417" spans="1:8" x14ac:dyDescent="0.2">
      <c r="A417" s="208" t="s">
        <v>329</v>
      </c>
      <c r="B417" s="208"/>
      <c r="C417" s="209">
        <v>0.27665395399999965</v>
      </c>
      <c r="D417" s="209">
        <v>0.41869277500000002</v>
      </c>
      <c r="E417" s="209">
        <v>151.85883256505562</v>
      </c>
      <c r="F417" s="209">
        <v>13.515360400000002</v>
      </c>
      <c r="G417" s="209">
        <v>0.23200000000000001</v>
      </c>
      <c r="H417" s="209">
        <v>166.10153969405565</v>
      </c>
    </row>
    <row r="419" spans="1:8" ht="25.5" x14ac:dyDescent="0.2">
      <c r="A419" s="181" t="s">
        <v>224</v>
      </c>
      <c r="B419" s="181"/>
      <c r="C419" s="9" t="s">
        <v>110</v>
      </c>
      <c r="D419" s="9" t="s">
        <v>111</v>
      </c>
      <c r="E419" s="9" t="s">
        <v>112</v>
      </c>
      <c r="F419" s="9" t="s">
        <v>113</v>
      </c>
      <c r="G419" s="9" t="s">
        <v>108</v>
      </c>
      <c r="H419" s="9" t="s">
        <v>31</v>
      </c>
    </row>
    <row r="420" spans="1:8" x14ac:dyDescent="0.2">
      <c r="A420" s="131"/>
      <c r="B420" s="131"/>
      <c r="C420" s="131"/>
      <c r="D420" s="131"/>
      <c r="E420" s="131"/>
      <c r="F420" s="131"/>
      <c r="G420" s="131"/>
      <c r="H420" s="131"/>
    </row>
    <row r="421" spans="1:8" x14ac:dyDescent="0.2">
      <c r="A421" s="210" t="s">
        <v>281</v>
      </c>
      <c r="B421" s="210"/>
      <c r="C421" s="211">
        <v>2.4577982</v>
      </c>
      <c r="D421" s="211">
        <v>1.2000000000000002</v>
      </c>
      <c r="E421" s="211">
        <v>327.93340433999998</v>
      </c>
      <c r="F421" s="211">
        <v>20.094999999999999</v>
      </c>
      <c r="G421" s="211">
        <v>0.23200000000000001</v>
      </c>
      <c r="H421" s="211">
        <v>351.91820253999998</v>
      </c>
    </row>
    <row r="422" spans="1:8" x14ac:dyDescent="0.2">
      <c r="A422" s="138" t="s">
        <v>296</v>
      </c>
      <c r="B422" s="88"/>
      <c r="C422" s="180"/>
      <c r="D422" s="180"/>
      <c r="E422" s="180"/>
      <c r="F422" s="180"/>
      <c r="G422" s="180"/>
      <c r="H422" s="180"/>
    </row>
    <row r="423" spans="1:8" x14ac:dyDescent="0.2">
      <c r="A423" s="88" t="s">
        <v>225</v>
      </c>
      <c r="B423" s="88"/>
      <c r="C423" s="180">
        <v>4.4947000000000001E-2</v>
      </c>
      <c r="D423" s="180">
        <v>1.7017499999999998E-2</v>
      </c>
      <c r="E423" s="180">
        <v>45.445543060000006</v>
      </c>
      <c r="F423" s="180">
        <v>0</v>
      </c>
      <c r="G423" s="180">
        <v>0</v>
      </c>
      <c r="H423" s="180">
        <v>45.507507560000008</v>
      </c>
    </row>
    <row r="424" spans="1:8" x14ac:dyDescent="0.2">
      <c r="A424" s="210" t="s">
        <v>330</v>
      </c>
      <c r="B424" s="210"/>
      <c r="C424" s="211">
        <v>0</v>
      </c>
      <c r="D424" s="211">
        <v>0</v>
      </c>
      <c r="E424" s="211">
        <v>0</v>
      </c>
      <c r="F424" s="211">
        <v>0</v>
      </c>
      <c r="G424" s="211">
        <v>0</v>
      </c>
      <c r="H424" s="211">
        <v>0</v>
      </c>
    </row>
    <row r="425" spans="1:8" x14ac:dyDescent="0.2">
      <c r="A425" s="88" t="s">
        <v>321</v>
      </c>
      <c r="B425" s="88"/>
      <c r="C425" s="180">
        <v>2.5027452000000001</v>
      </c>
      <c r="D425" s="180">
        <v>1.2170175000000001</v>
      </c>
      <c r="E425" s="180">
        <v>373.37894740000002</v>
      </c>
      <c r="F425" s="180">
        <v>20.094999999999999</v>
      </c>
      <c r="G425" s="180">
        <v>0.23200000000000001</v>
      </c>
      <c r="H425" s="180">
        <v>397.4257101</v>
      </c>
    </row>
    <row r="426" spans="1:8" x14ac:dyDescent="0.2">
      <c r="A426" s="210" t="s">
        <v>282</v>
      </c>
      <c r="B426" s="210"/>
      <c r="C426" s="211">
        <v>2.0883484978333335</v>
      </c>
      <c r="D426" s="211">
        <v>0.60531879999999993</v>
      </c>
      <c r="E426" s="211">
        <v>173.67158363999999</v>
      </c>
      <c r="F426" s="211">
        <v>7.5929631752219322</v>
      </c>
      <c r="G426" s="211">
        <v>0</v>
      </c>
      <c r="H426" s="211">
        <v>184.45821411305528</v>
      </c>
    </row>
    <row r="427" spans="1:8" x14ac:dyDescent="0.2">
      <c r="A427" s="138" t="s">
        <v>296</v>
      </c>
      <c r="B427" s="88"/>
      <c r="C427" s="180">
        <v>0.16812310999999999</v>
      </c>
      <c r="D427" s="180">
        <v>9.1887569999999974E-2</v>
      </c>
      <c r="E427" s="180">
        <v>54.60964242</v>
      </c>
      <c r="F427" s="180">
        <v>3.0523865271052637</v>
      </c>
      <c r="G427" s="180">
        <v>0</v>
      </c>
      <c r="H427" s="211">
        <v>57.922039627105264</v>
      </c>
    </row>
    <row r="428" spans="1:8" x14ac:dyDescent="0.2">
      <c r="A428" s="210" t="s">
        <v>323</v>
      </c>
      <c r="B428" s="210"/>
      <c r="C428" s="211">
        <v>2.2564716078333333</v>
      </c>
      <c r="D428" s="211">
        <v>0.69720636999999996</v>
      </c>
      <c r="E428" s="211">
        <v>228.68122606</v>
      </c>
      <c r="F428" s="211">
        <v>11.445349702327196</v>
      </c>
      <c r="G428" s="211">
        <v>0</v>
      </c>
      <c r="H428" s="211">
        <v>243.08025374016054</v>
      </c>
    </row>
    <row r="429" spans="1:8" x14ac:dyDescent="0.2">
      <c r="A429" s="88"/>
      <c r="B429" s="88"/>
      <c r="C429" s="180"/>
      <c r="D429" s="180"/>
      <c r="E429" s="180"/>
      <c r="F429" s="180"/>
      <c r="G429" s="180"/>
      <c r="H429" s="180"/>
    </row>
    <row r="430" spans="1:8" x14ac:dyDescent="0.2">
      <c r="A430" s="210" t="s">
        <v>324</v>
      </c>
      <c r="B430" s="210"/>
      <c r="C430" s="211">
        <v>0.24627359216666678</v>
      </c>
      <c r="D430" s="211">
        <v>0.41981113000000014</v>
      </c>
      <c r="E430" s="211">
        <v>144.89772134</v>
      </c>
      <c r="F430" s="211">
        <v>8.6496502976728031</v>
      </c>
      <c r="G430" s="211">
        <v>0.23200000000000001</v>
      </c>
      <c r="H430" s="211">
        <v>154.84545635983946</v>
      </c>
    </row>
    <row r="433" spans="1:8" ht="25.5" x14ac:dyDescent="0.2">
      <c r="A433" s="347" t="s">
        <v>224</v>
      </c>
      <c r="B433" s="347"/>
      <c r="C433" s="348" t="s">
        <v>110</v>
      </c>
      <c r="D433" s="348" t="s">
        <v>111</v>
      </c>
      <c r="E433" s="348" t="s">
        <v>112</v>
      </c>
      <c r="F433" s="348" t="s">
        <v>113</v>
      </c>
      <c r="G433" s="348" t="s">
        <v>108</v>
      </c>
      <c r="H433" s="348" t="s">
        <v>31</v>
      </c>
    </row>
    <row r="434" spans="1:8" x14ac:dyDescent="0.2">
      <c r="A434" s="206"/>
      <c r="B434" s="206"/>
      <c r="C434" s="206"/>
      <c r="D434" s="206"/>
      <c r="E434" s="206"/>
      <c r="F434" s="206"/>
      <c r="G434" s="206"/>
      <c r="H434" s="206"/>
    </row>
    <row r="435" spans="1:8" x14ac:dyDescent="0.2">
      <c r="A435" s="268" t="s">
        <v>226</v>
      </c>
      <c r="B435" s="268"/>
      <c r="C435" s="269">
        <v>2.2999999999999998</v>
      </c>
      <c r="D435" s="269">
        <v>1.1000000000000001</v>
      </c>
      <c r="E435" s="269">
        <v>249.6</v>
      </c>
      <c r="F435" s="269">
        <v>19.399999999999999</v>
      </c>
      <c r="G435" s="269">
        <v>0.23200000000000001</v>
      </c>
      <c r="H435" s="269">
        <v>272.63200000000001</v>
      </c>
    </row>
    <row r="436" spans="1:8" x14ac:dyDescent="0.2">
      <c r="A436" s="206" t="s">
        <v>297</v>
      </c>
      <c r="B436" s="206"/>
      <c r="C436" s="270"/>
      <c r="D436" s="270"/>
      <c r="E436" s="270"/>
      <c r="F436" s="270"/>
      <c r="G436" s="270"/>
      <c r="H436" s="270"/>
    </row>
    <row r="437" spans="1:8" x14ac:dyDescent="0.2">
      <c r="A437" s="206" t="s">
        <v>225</v>
      </c>
      <c r="B437" s="206"/>
      <c r="C437" s="270">
        <v>1.2E-2</v>
      </c>
      <c r="D437" s="270">
        <v>0.1</v>
      </c>
      <c r="E437" s="270">
        <v>58.621883799999992</v>
      </c>
      <c r="F437" s="270">
        <v>0.69499999999999995</v>
      </c>
      <c r="G437" s="270">
        <v>0</v>
      </c>
      <c r="H437" s="270">
        <v>59.328883799999993</v>
      </c>
    </row>
    <row r="438" spans="1:8" x14ac:dyDescent="0.2">
      <c r="A438" s="268" t="s">
        <v>326</v>
      </c>
      <c r="B438" s="268"/>
      <c r="C438" s="269">
        <v>2.3119999999999998</v>
      </c>
      <c r="D438" s="269">
        <v>1.1000000000000001</v>
      </c>
      <c r="E438" s="269">
        <v>308.2218838</v>
      </c>
      <c r="F438" s="269">
        <v>20.094999999999999</v>
      </c>
      <c r="G438" s="269">
        <v>0.23200000000000001</v>
      </c>
      <c r="H438" s="269">
        <v>331.86088379999995</v>
      </c>
    </row>
    <row r="439" spans="1:8" x14ac:dyDescent="0.2">
      <c r="A439" s="206"/>
      <c r="B439" s="206"/>
      <c r="C439" s="270"/>
      <c r="D439" s="270"/>
      <c r="E439" s="270"/>
      <c r="F439" s="270"/>
      <c r="G439" s="270"/>
      <c r="H439" s="270"/>
    </row>
    <row r="440" spans="1:8" x14ac:dyDescent="0.2">
      <c r="A440" s="268" t="s">
        <v>227</v>
      </c>
      <c r="B440" s="268"/>
      <c r="C440" s="269">
        <v>1.3</v>
      </c>
      <c r="D440" s="269">
        <v>0.6</v>
      </c>
      <c r="E440" s="269">
        <v>106</v>
      </c>
      <c r="F440" s="269">
        <v>4</v>
      </c>
      <c r="G440" s="269">
        <v>0</v>
      </c>
      <c r="H440" s="269">
        <v>111.9</v>
      </c>
    </row>
    <row r="441" spans="1:8" x14ac:dyDescent="0.2">
      <c r="A441" s="206" t="s">
        <v>297</v>
      </c>
      <c r="B441" s="206"/>
      <c r="C441" s="270">
        <v>0.7</v>
      </c>
      <c r="D441" s="270">
        <v>3.0393200000000003E-3</v>
      </c>
      <c r="E441" s="270">
        <v>50.23222741</v>
      </c>
      <c r="F441" s="270">
        <v>2.5705738166693002</v>
      </c>
      <c r="G441" s="270">
        <v>0</v>
      </c>
      <c r="H441" s="270">
        <v>53.505840546669305</v>
      </c>
    </row>
    <row r="442" spans="1:8" x14ac:dyDescent="0.2">
      <c r="A442" s="268" t="s">
        <v>328</v>
      </c>
      <c r="B442" s="268"/>
      <c r="C442" s="269">
        <v>2</v>
      </c>
      <c r="D442" s="269">
        <v>0.60303931999999993</v>
      </c>
      <c r="E442" s="269">
        <v>156.23222741000001</v>
      </c>
      <c r="F442" s="269">
        <v>6.5705738166693006</v>
      </c>
      <c r="G442" s="269">
        <v>0</v>
      </c>
      <c r="H442" s="269">
        <v>165.80584054666932</v>
      </c>
    </row>
    <row r="443" spans="1:8" x14ac:dyDescent="0.2">
      <c r="A443" s="206"/>
      <c r="B443" s="206"/>
      <c r="C443" s="270"/>
      <c r="D443" s="270"/>
      <c r="E443" s="270"/>
      <c r="F443" s="270"/>
      <c r="G443" s="270"/>
      <c r="H443" s="270"/>
    </row>
    <row r="444" spans="1:8" x14ac:dyDescent="0.2">
      <c r="A444" s="268" t="s">
        <v>329</v>
      </c>
      <c r="B444" s="268"/>
      <c r="C444" s="269">
        <v>0.31199999999999983</v>
      </c>
      <c r="D444" s="269">
        <v>0.39696068000000018</v>
      </c>
      <c r="E444" s="269">
        <v>151.88965639</v>
      </c>
      <c r="F444" s="269">
        <v>13.524426183330698</v>
      </c>
      <c r="G444" s="269">
        <v>0.23200000000000001</v>
      </c>
      <c r="H444" s="269">
        <v>166.05504325333067</v>
      </c>
    </row>
    <row r="446" spans="1:8" ht="25.5" x14ac:dyDescent="0.2">
      <c r="A446" s="347" t="s">
        <v>224</v>
      </c>
      <c r="B446" s="347"/>
      <c r="C446" s="348" t="s">
        <v>110</v>
      </c>
      <c r="D446" s="348" t="s">
        <v>111</v>
      </c>
      <c r="E446" s="348" t="s">
        <v>112</v>
      </c>
      <c r="F446" s="348" t="s">
        <v>113</v>
      </c>
      <c r="G446" s="348" t="s">
        <v>108</v>
      </c>
      <c r="H446" s="348" t="s">
        <v>31</v>
      </c>
    </row>
    <row r="447" spans="1:8" x14ac:dyDescent="0.2">
      <c r="A447" s="206"/>
      <c r="B447" s="206"/>
      <c r="C447" s="206"/>
      <c r="D447" s="206"/>
      <c r="E447" s="206"/>
      <c r="F447" s="206"/>
      <c r="G447" s="206"/>
      <c r="H447" s="206"/>
    </row>
    <row r="448" spans="1:8" x14ac:dyDescent="0.2">
      <c r="A448" s="268" t="s">
        <v>226</v>
      </c>
      <c r="B448" s="268"/>
      <c r="C448" s="269">
        <v>2.2999999999999998</v>
      </c>
      <c r="D448" s="269">
        <v>1.1000000000000001</v>
      </c>
      <c r="E448" s="269">
        <v>249.6</v>
      </c>
      <c r="F448" s="269">
        <v>19.399999999999999</v>
      </c>
      <c r="G448" s="269">
        <v>0.23200000000000001</v>
      </c>
      <c r="H448" s="269">
        <v>272.63200000000001</v>
      </c>
    </row>
    <row r="449" spans="1:8" x14ac:dyDescent="0.2">
      <c r="A449" s="301">
        <v>2020</v>
      </c>
      <c r="B449" s="206"/>
      <c r="C449" s="270"/>
      <c r="D449" s="270"/>
      <c r="E449" s="270"/>
      <c r="F449" s="270"/>
      <c r="G449" s="270"/>
      <c r="H449" s="270"/>
    </row>
    <row r="450" spans="1:8" x14ac:dyDescent="0.2">
      <c r="A450" s="206" t="s">
        <v>225</v>
      </c>
      <c r="B450" s="206"/>
      <c r="C450" s="270">
        <v>0.15779820000000003</v>
      </c>
      <c r="D450" s="270">
        <v>0.1</v>
      </c>
      <c r="E450" s="270">
        <v>78.333404339999987</v>
      </c>
      <c r="F450" s="270">
        <v>0.69499999999999995</v>
      </c>
      <c r="G450" s="270">
        <v>0</v>
      </c>
      <c r="H450" s="270">
        <v>79.286202539999977</v>
      </c>
    </row>
    <row r="451" spans="1:8" x14ac:dyDescent="0.2">
      <c r="A451" s="268" t="s">
        <v>255</v>
      </c>
      <c r="B451" s="268"/>
      <c r="C451" s="269">
        <v>2.4577982</v>
      </c>
      <c r="D451" s="269">
        <v>1.2000000000000002</v>
      </c>
      <c r="E451" s="269">
        <v>327.93340433999998</v>
      </c>
      <c r="F451" s="269">
        <v>20.094999999999999</v>
      </c>
      <c r="G451" s="269">
        <v>0.23200000000000001</v>
      </c>
      <c r="H451" s="269">
        <v>351.91820253999998</v>
      </c>
    </row>
    <row r="452" spans="1:8" x14ac:dyDescent="0.2">
      <c r="A452" s="206"/>
      <c r="B452" s="206"/>
      <c r="C452" s="270"/>
      <c r="D452" s="270"/>
      <c r="E452" s="270"/>
      <c r="F452" s="270"/>
      <c r="G452" s="270"/>
      <c r="H452" s="270"/>
    </row>
    <row r="453" spans="1:8" x14ac:dyDescent="0.2">
      <c r="A453" s="268" t="s">
        <v>227</v>
      </c>
      <c r="B453" s="268"/>
      <c r="C453" s="269">
        <v>1.3</v>
      </c>
      <c r="D453" s="269">
        <v>0.6</v>
      </c>
      <c r="E453" s="269">
        <v>106</v>
      </c>
      <c r="F453" s="269">
        <v>4</v>
      </c>
      <c r="G453" s="269">
        <v>0</v>
      </c>
      <c r="H453" s="269">
        <v>111.80000000000001</v>
      </c>
    </row>
    <row r="454" spans="1:8" x14ac:dyDescent="0.2">
      <c r="A454" s="301">
        <v>2020</v>
      </c>
      <c r="B454" s="206"/>
      <c r="C454" s="270">
        <v>0.78834849783333327</v>
      </c>
      <c r="D454" s="270">
        <v>5.3188000000000003E-3</v>
      </c>
      <c r="E454" s="270">
        <v>67.671583639999994</v>
      </c>
      <c r="F454" s="270">
        <v>3.5929631752219318</v>
      </c>
      <c r="G454" s="270">
        <v>0</v>
      </c>
      <c r="H454" s="270">
        <v>72.068214113055262</v>
      </c>
    </row>
    <row r="455" spans="1:8" x14ac:dyDescent="0.2">
      <c r="A455" s="268" t="s">
        <v>256</v>
      </c>
      <c r="B455" s="268"/>
      <c r="C455" s="269">
        <v>2.0883484978333335</v>
      </c>
      <c r="D455" s="269">
        <v>0.60531879999999993</v>
      </c>
      <c r="E455" s="269">
        <v>173.67158363999999</v>
      </c>
      <c r="F455" s="269">
        <v>7.5929631752219322</v>
      </c>
      <c r="G455" s="269">
        <v>0</v>
      </c>
      <c r="H455" s="269">
        <v>184.46821411305527</v>
      </c>
    </row>
    <row r="456" spans="1:8" x14ac:dyDescent="0.2">
      <c r="A456" s="206"/>
      <c r="B456" s="206"/>
      <c r="C456" s="270"/>
      <c r="D456" s="270"/>
      <c r="E456" s="270"/>
      <c r="F456" s="270"/>
      <c r="G456" s="270"/>
      <c r="H456" s="270"/>
    </row>
    <row r="457" spans="1:8" x14ac:dyDescent="0.2">
      <c r="A457" s="268" t="s">
        <v>257</v>
      </c>
      <c r="B457" s="268"/>
      <c r="C457" s="269">
        <v>0.3694497021666665</v>
      </c>
      <c r="D457" s="269">
        <v>0.49468120000000027</v>
      </c>
      <c r="E457" s="269">
        <v>154.16182069999999</v>
      </c>
      <c r="F457" s="269">
        <v>12.102036824778066</v>
      </c>
      <c r="G457" s="269">
        <v>0.23200000000000001</v>
      </c>
      <c r="H457" s="269">
        <v>167.35998842694471</v>
      </c>
    </row>
    <row r="464" spans="1:8" ht="15" x14ac:dyDescent="0.25">
      <c r="A464" s="46" t="s">
        <v>218</v>
      </c>
    </row>
    <row r="466" spans="1:10" ht="15" x14ac:dyDescent="0.2">
      <c r="A466" s="305" t="s">
        <v>25</v>
      </c>
      <c r="B466" s="349" t="s">
        <v>304</v>
      </c>
      <c r="C466" s="349" t="s">
        <v>303</v>
      </c>
      <c r="D466" s="349" t="s">
        <v>315</v>
      </c>
      <c r="E466" s="349" t="s">
        <v>297</v>
      </c>
      <c r="F466" s="349">
        <v>2020</v>
      </c>
      <c r="J466" s="45" t="s">
        <v>3</v>
      </c>
    </row>
    <row r="467" spans="1:10" x14ac:dyDescent="0.2">
      <c r="A467" s="206"/>
      <c r="B467" s="263"/>
      <c r="C467" s="318"/>
      <c r="D467" s="318"/>
      <c r="E467" s="318"/>
      <c r="F467" s="318"/>
    </row>
    <row r="468" spans="1:10" x14ac:dyDescent="0.2">
      <c r="A468" s="206" t="s">
        <v>88</v>
      </c>
      <c r="B468" s="330">
        <v>53.767327119999997</v>
      </c>
      <c r="C468" s="330">
        <v>316.42393013000003</v>
      </c>
      <c r="D468" s="330">
        <v>603.38453306999997</v>
      </c>
      <c r="E468" s="330">
        <v>974.10021239000002</v>
      </c>
      <c r="F468" s="330">
        <v>1230.7472970900003</v>
      </c>
    </row>
    <row r="469" spans="1:10" x14ac:dyDescent="0.2">
      <c r="A469" s="206" t="s">
        <v>258</v>
      </c>
      <c r="B469" s="330">
        <v>-94.530730169999998</v>
      </c>
      <c r="C469" s="330">
        <v>-23.702979080000002</v>
      </c>
      <c r="D469" s="330">
        <v>-129.05374692999999</v>
      </c>
      <c r="E469" s="330">
        <v>-73.295503070000009</v>
      </c>
      <c r="F469" s="330">
        <v>-63.358101810000029</v>
      </c>
    </row>
    <row r="470" spans="1:10" ht="25.5" x14ac:dyDescent="0.2">
      <c r="A470" s="338" t="s">
        <v>89</v>
      </c>
      <c r="B470" s="330">
        <v>2.9334550000000001E-2</v>
      </c>
      <c r="C470" s="330">
        <v>3.7651399999999997E-3</v>
      </c>
      <c r="D470" s="330">
        <v>8.6145360000000004E-2</v>
      </c>
      <c r="E470" s="330">
        <v>4.0975990300000005</v>
      </c>
      <c r="F470" s="330">
        <v>4.3503708799999998</v>
      </c>
    </row>
    <row r="471" spans="1:10" x14ac:dyDescent="0.2">
      <c r="A471" s="206" t="s">
        <v>90</v>
      </c>
      <c r="B471" s="330">
        <v>6.8500000000000012E-5</v>
      </c>
      <c r="C471" s="330">
        <v>8.9283810000000005E-2</v>
      </c>
      <c r="D471" s="330">
        <v>6.8500000000000012E-5</v>
      </c>
      <c r="E471" s="330">
        <v>0.30369165000000004</v>
      </c>
      <c r="F471" s="330">
        <v>0.14413384000000001</v>
      </c>
    </row>
    <row r="472" spans="1:10" x14ac:dyDescent="0.2">
      <c r="A472" s="350" t="s">
        <v>91</v>
      </c>
      <c r="B472" s="351">
        <v>-40.734000000000002</v>
      </c>
      <c r="C472" s="351">
        <v>292.81400000000002</v>
      </c>
      <c r="D472" s="351">
        <v>474.41699999999997</v>
      </c>
      <c r="E472" s="351">
        <v>905.20600000000002</v>
      </c>
      <c r="F472" s="351">
        <v>1171.8837000000001</v>
      </c>
    </row>
    <row r="473" spans="1:10" x14ac:dyDescent="0.2">
      <c r="A473" s="206"/>
      <c r="B473" s="263"/>
      <c r="C473" s="318"/>
      <c r="D473" s="263"/>
      <c r="E473" s="263"/>
      <c r="F473" s="318"/>
    </row>
    <row r="474" spans="1:10" x14ac:dyDescent="0.2">
      <c r="A474" s="206" t="s">
        <v>298</v>
      </c>
      <c r="B474" s="330">
        <v>12.218363119999999</v>
      </c>
      <c r="C474" s="330">
        <v>32.522424729999997</v>
      </c>
      <c r="D474" s="330">
        <v>48.495227659999998</v>
      </c>
      <c r="E474" s="330">
        <v>96.504145550000004</v>
      </c>
      <c r="F474" s="330">
        <v>120.51012882000001</v>
      </c>
    </row>
    <row r="475" spans="1:10" x14ac:dyDescent="0.2">
      <c r="A475" s="338" t="s">
        <v>299</v>
      </c>
      <c r="B475" s="330">
        <v>0.94419723</v>
      </c>
      <c r="C475" s="330">
        <v>0.91357527000000005</v>
      </c>
      <c r="D475" s="330">
        <v>3.3107243299999998</v>
      </c>
      <c r="E475" s="330">
        <v>3.0904978600000002</v>
      </c>
      <c r="F475" s="330">
        <v>0.12999996</v>
      </c>
    </row>
    <row r="476" spans="1:10" x14ac:dyDescent="0.2">
      <c r="A476" s="206" t="s">
        <v>92</v>
      </c>
      <c r="B476" s="330">
        <v>4.2004396499999999</v>
      </c>
      <c r="C476" s="330">
        <v>4.2190000000000003</v>
      </c>
      <c r="D476" s="330">
        <v>13.089048010000001</v>
      </c>
      <c r="E476" s="330">
        <v>16.473356589999998</v>
      </c>
      <c r="F476" s="330">
        <v>24.184371219999999</v>
      </c>
    </row>
    <row r="477" spans="1:10" x14ac:dyDescent="0.2">
      <c r="A477" s="350" t="s">
        <v>93</v>
      </c>
      <c r="B477" s="351">
        <v>17.363</v>
      </c>
      <c r="C477" s="352">
        <v>37.655000000000001</v>
      </c>
      <c r="D477" s="352">
        <v>64.894999999999996</v>
      </c>
      <c r="E477" s="352">
        <v>116.068</v>
      </c>
      <c r="F477" s="352">
        <v>144.8245</v>
      </c>
    </row>
    <row r="478" spans="1:10" x14ac:dyDescent="0.2">
      <c r="A478" s="206"/>
      <c r="B478" s="353"/>
      <c r="C478" s="318"/>
      <c r="D478" s="263"/>
      <c r="E478" s="263"/>
      <c r="F478" s="318"/>
    </row>
    <row r="479" spans="1:10" ht="13.5" thickBot="1" x14ac:dyDescent="0.25">
      <c r="A479" s="331" t="s">
        <v>94</v>
      </c>
      <c r="B479" s="334">
        <v>-58.097000000000001</v>
      </c>
      <c r="C479" s="334">
        <v>255.15900000000002</v>
      </c>
      <c r="D479" s="334">
        <v>409.52199999999999</v>
      </c>
      <c r="E479" s="334">
        <v>789.13800000000003</v>
      </c>
      <c r="F479" s="334">
        <v>1027.0592000000001</v>
      </c>
    </row>
    <row r="480" spans="1:10" x14ac:dyDescent="0.2">
      <c r="B480" s="179"/>
      <c r="C480" s="179"/>
      <c r="D480" s="179"/>
    </row>
    <row r="481" spans="1:6" ht="15" x14ac:dyDescent="0.25">
      <c r="A481" s="46" t="s">
        <v>219</v>
      </c>
    </row>
    <row r="484" spans="1:6" ht="15" x14ac:dyDescent="0.2">
      <c r="A484" s="305" t="s">
        <v>25</v>
      </c>
      <c r="B484" s="349" t="s">
        <v>304</v>
      </c>
      <c r="C484" s="349" t="s">
        <v>303</v>
      </c>
      <c r="D484" s="349" t="s">
        <v>315</v>
      </c>
      <c r="E484" s="349" t="s">
        <v>297</v>
      </c>
      <c r="F484" s="349">
        <v>2020</v>
      </c>
    </row>
    <row r="485" spans="1:6" x14ac:dyDescent="0.2">
      <c r="A485" s="206"/>
      <c r="B485" s="318"/>
      <c r="C485" s="318"/>
      <c r="D485" s="263"/>
      <c r="E485" s="318"/>
      <c r="F485" s="318"/>
    </row>
    <row r="486" spans="1:6" x14ac:dyDescent="0.2">
      <c r="A486" s="206" t="s">
        <v>95</v>
      </c>
      <c r="B486" s="330">
        <v>8.6704270799999996</v>
      </c>
      <c r="C486" s="330">
        <v>12.06500973</v>
      </c>
      <c r="D486" s="330">
        <v>26.952769830000001</v>
      </c>
      <c r="E486" s="330">
        <v>38.385468090000003</v>
      </c>
      <c r="F486" s="330">
        <v>48.228251040000004</v>
      </c>
    </row>
    <row r="487" spans="1:6" x14ac:dyDescent="0.2">
      <c r="A487" s="206" t="s">
        <v>96</v>
      </c>
      <c r="B487" s="330">
        <v>12.918680200000011</v>
      </c>
      <c r="C487" s="330">
        <v>14.67916374</v>
      </c>
      <c r="D487" s="330">
        <v>44.171211689999986</v>
      </c>
      <c r="E487" s="330">
        <v>47.422757399999995</v>
      </c>
      <c r="F487" s="330">
        <v>62.809257599999995</v>
      </c>
    </row>
    <row r="488" spans="1:6" x14ac:dyDescent="0.2">
      <c r="A488" s="350" t="s">
        <v>97</v>
      </c>
      <c r="B488" s="351">
        <v>21.589107280000011</v>
      </c>
      <c r="C488" s="351">
        <v>26.74417347</v>
      </c>
      <c r="D488" s="351">
        <v>71.123981519999987</v>
      </c>
      <c r="E488" s="351">
        <v>85.808225489999998</v>
      </c>
      <c r="F488" s="351">
        <v>111.03750864</v>
      </c>
    </row>
    <row r="489" spans="1:6" x14ac:dyDescent="0.2">
      <c r="A489" s="206"/>
      <c r="B489" s="263"/>
      <c r="C489" s="318"/>
      <c r="D489" s="263"/>
      <c r="E489" s="318"/>
      <c r="F489" s="318"/>
    </row>
    <row r="490" spans="1:6" x14ac:dyDescent="0.2">
      <c r="A490" s="206" t="s">
        <v>259</v>
      </c>
      <c r="B490" s="330">
        <v>1.1300153800000001</v>
      </c>
      <c r="C490" s="330">
        <v>1.5249043999999998</v>
      </c>
      <c r="D490" s="330">
        <v>4.3233695000000001</v>
      </c>
      <c r="E490" s="330">
        <v>4.4003428399999995</v>
      </c>
      <c r="F490" s="330">
        <v>6.0336052699999998</v>
      </c>
    </row>
    <row r="491" spans="1:6" x14ac:dyDescent="0.2">
      <c r="A491" s="206" t="s">
        <v>98</v>
      </c>
      <c r="B491" s="322">
        <v>20.623745109999998</v>
      </c>
      <c r="C491" s="322">
        <v>11.548255370000001</v>
      </c>
      <c r="D491" s="322">
        <v>44.543363650000003</v>
      </c>
      <c r="E491" s="322">
        <v>30.687868379999998</v>
      </c>
      <c r="F491" s="322">
        <v>43.243887279999996</v>
      </c>
    </row>
    <row r="492" spans="1:6" x14ac:dyDescent="0.2">
      <c r="A492" s="350" t="s">
        <v>99</v>
      </c>
      <c r="B492" s="351">
        <v>21.753760489999998</v>
      </c>
      <c r="C492" s="351">
        <v>13.073159770000002</v>
      </c>
      <c r="D492" s="351">
        <v>48.866733150000002</v>
      </c>
      <c r="E492" s="351">
        <v>35.088211219999998</v>
      </c>
      <c r="F492" s="351">
        <v>49.277492549999998</v>
      </c>
    </row>
    <row r="493" spans="1:6" x14ac:dyDescent="0.2">
      <c r="A493" s="206"/>
      <c r="B493" s="353"/>
      <c r="C493" s="318"/>
      <c r="D493" s="263"/>
      <c r="E493" s="318"/>
      <c r="F493" s="318"/>
    </row>
    <row r="494" spans="1:6" ht="13.5" thickBot="1" x14ac:dyDescent="0.25">
      <c r="A494" s="331" t="s">
        <v>100</v>
      </c>
      <c r="B494" s="343">
        <v>-0.16465320999998667</v>
      </c>
      <c r="C494" s="343">
        <v>13.671013699999998</v>
      </c>
      <c r="D494" s="343">
        <v>22.257248369999985</v>
      </c>
      <c r="E494" s="343">
        <v>50.72001427</v>
      </c>
      <c r="F494" s="343">
        <v>61.760016090000001</v>
      </c>
    </row>
    <row r="495" spans="1:6" x14ac:dyDescent="0.2">
      <c r="B495" s="179"/>
      <c r="C495" s="179"/>
      <c r="D495" s="179"/>
    </row>
    <row r="496" spans="1:6" x14ac:dyDescent="0.2">
      <c r="B496" s="179"/>
      <c r="C496" s="179"/>
      <c r="D496" s="179"/>
    </row>
    <row r="497" spans="1:6" ht="15" x14ac:dyDescent="0.25">
      <c r="A497" s="46" t="s">
        <v>220</v>
      </c>
    </row>
    <row r="500" spans="1:6" ht="15" x14ac:dyDescent="0.2">
      <c r="A500" s="305" t="s">
        <v>25</v>
      </c>
      <c r="B500" s="349" t="s">
        <v>304</v>
      </c>
      <c r="C500" s="349" t="s">
        <v>303</v>
      </c>
      <c r="D500" s="349" t="s">
        <v>315</v>
      </c>
      <c r="E500" s="349" t="s">
        <v>297</v>
      </c>
      <c r="F500" s="349">
        <v>2020</v>
      </c>
    </row>
    <row r="501" spans="1:6" x14ac:dyDescent="0.2">
      <c r="A501" s="206"/>
      <c r="B501" s="263"/>
      <c r="C501" s="318"/>
      <c r="D501" s="263"/>
      <c r="E501" s="318"/>
      <c r="F501" s="318"/>
    </row>
    <row r="502" spans="1:6" x14ac:dyDescent="0.2">
      <c r="A502" s="206" t="s">
        <v>101</v>
      </c>
      <c r="B502" s="330">
        <v>8.1580296099999998</v>
      </c>
      <c r="C502" s="330">
        <v>6.1</v>
      </c>
      <c r="D502" s="330">
        <v>23.812445449999998</v>
      </c>
      <c r="E502" s="330">
        <v>15.7</v>
      </c>
      <c r="F502" s="330">
        <v>22.713254639999999</v>
      </c>
    </row>
    <row r="503" spans="1:6" x14ac:dyDescent="0.2">
      <c r="A503" s="206" t="s">
        <v>102</v>
      </c>
      <c r="B503" s="330">
        <v>19.343620940000001</v>
      </c>
      <c r="C503" s="330">
        <v>15.2</v>
      </c>
      <c r="D503" s="330">
        <v>61.803505260000009</v>
      </c>
      <c r="E503" s="330">
        <v>51.2</v>
      </c>
      <c r="F503" s="330">
        <v>73.994211209999989</v>
      </c>
    </row>
    <row r="504" spans="1:6" x14ac:dyDescent="0.2">
      <c r="A504" s="206" t="s">
        <v>103</v>
      </c>
      <c r="B504" s="330">
        <v>5.9244740600000014</v>
      </c>
      <c r="C504" s="330">
        <v>8.9</v>
      </c>
      <c r="D504" s="330">
        <v>19.871304739999985</v>
      </c>
      <c r="E504" s="330">
        <v>27.4</v>
      </c>
      <c r="F504" s="330">
        <v>32.179520229999994</v>
      </c>
    </row>
    <row r="505" spans="1:6" x14ac:dyDescent="0.2">
      <c r="A505" s="350" t="s">
        <v>104</v>
      </c>
      <c r="B505" s="351">
        <v>33.426124610000002</v>
      </c>
      <c r="C505" s="351">
        <v>30.199999999999996</v>
      </c>
      <c r="D505" s="351">
        <v>105.48725544999999</v>
      </c>
      <c r="E505" s="351">
        <v>94.300000000000011</v>
      </c>
      <c r="F505" s="351">
        <v>128.88698607999999</v>
      </c>
    </row>
    <row r="506" spans="1:6" x14ac:dyDescent="0.2">
      <c r="B506" s="179"/>
      <c r="C506" s="179"/>
      <c r="D506" s="179"/>
    </row>
    <row r="507" spans="1:6" ht="15" x14ac:dyDescent="0.25">
      <c r="A507" s="46" t="s">
        <v>221</v>
      </c>
    </row>
    <row r="509" spans="1:6" ht="15" x14ac:dyDescent="0.25">
      <c r="A509" s="46" t="s">
        <v>222</v>
      </c>
      <c r="B509" s="46"/>
    </row>
    <row r="511" spans="1:6" ht="15" x14ac:dyDescent="0.2">
      <c r="A511" s="305" t="s">
        <v>25</v>
      </c>
      <c r="B511" s="349" t="s">
        <v>304</v>
      </c>
      <c r="C511" s="349" t="s">
        <v>303</v>
      </c>
      <c r="D511" s="349" t="s">
        <v>315</v>
      </c>
      <c r="E511" s="349" t="s">
        <v>297</v>
      </c>
      <c r="F511" s="349">
        <v>2020</v>
      </c>
    </row>
    <row r="512" spans="1:6" x14ac:dyDescent="0.2">
      <c r="A512" s="206"/>
      <c r="B512" s="263"/>
      <c r="C512" s="318"/>
      <c r="D512" s="263"/>
      <c r="E512" s="318"/>
      <c r="F512" s="318"/>
    </row>
    <row r="513" spans="1:7" x14ac:dyDescent="0.2">
      <c r="A513" s="206" t="s">
        <v>105</v>
      </c>
      <c r="B513" s="330">
        <v>0.389596</v>
      </c>
      <c r="C513" s="330">
        <v>1</v>
      </c>
      <c r="D513" s="330">
        <v>1.3456279999999998</v>
      </c>
      <c r="E513" s="330">
        <v>4.5999999999999996</v>
      </c>
      <c r="F513" s="330">
        <v>4.1625648100000001</v>
      </c>
    </row>
    <row r="514" spans="1:7" x14ac:dyDescent="0.2">
      <c r="A514" s="206" t="s">
        <v>106</v>
      </c>
      <c r="B514" s="330">
        <v>1.28277006</v>
      </c>
      <c r="C514" s="330">
        <v>2</v>
      </c>
      <c r="D514" s="330">
        <v>6.3893641099999998</v>
      </c>
      <c r="E514" s="330">
        <v>13.3</v>
      </c>
      <c r="F514" s="330">
        <v>13.572746269999998</v>
      </c>
    </row>
    <row r="515" spans="1:7" x14ac:dyDescent="0.2">
      <c r="A515" s="206" t="s">
        <v>107</v>
      </c>
      <c r="B515" s="330">
        <v>2.2750010000000001E-2</v>
      </c>
      <c r="C515" s="330">
        <v>0.5</v>
      </c>
      <c r="D515" s="330">
        <v>6.1749990000000005E-2</v>
      </c>
      <c r="E515" s="330">
        <v>2</v>
      </c>
      <c r="F515" s="330">
        <v>2.1091849499999999</v>
      </c>
    </row>
    <row r="516" spans="1:7" x14ac:dyDescent="0.2">
      <c r="A516" s="206" t="s">
        <v>108</v>
      </c>
      <c r="B516" s="322">
        <v>6.5665928800000009</v>
      </c>
      <c r="C516" s="322">
        <v>4.5999999999999996</v>
      </c>
      <c r="D516" s="322">
        <v>18.003526750000002</v>
      </c>
      <c r="E516" s="322">
        <v>14.299999999999999</v>
      </c>
      <c r="F516" s="330">
        <v>22.955503970000002</v>
      </c>
    </row>
    <row r="517" spans="1:7" x14ac:dyDescent="0.2">
      <c r="A517" s="350" t="s">
        <v>109</v>
      </c>
      <c r="B517" s="351">
        <v>8.2617089500000009</v>
      </c>
      <c r="C517" s="352">
        <v>8.1</v>
      </c>
      <c r="D517" s="352">
        <v>25.800268850000002</v>
      </c>
      <c r="E517" s="352">
        <v>34.299999999999997</v>
      </c>
      <c r="F517" s="352">
        <v>42.8</v>
      </c>
    </row>
    <row r="518" spans="1:7" x14ac:dyDescent="0.2">
      <c r="B518" s="179"/>
      <c r="C518" s="179"/>
      <c r="D518" s="179"/>
    </row>
    <row r="519" spans="1:7" ht="15" x14ac:dyDescent="0.25">
      <c r="A519" s="46" t="s">
        <v>228</v>
      </c>
      <c r="B519" s="76"/>
      <c r="C519" s="74"/>
      <c r="D519" s="74"/>
      <c r="E519" s="74"/>
      <c r="F519" s="76"/>
    </row>
    <row r="521" spans="1:7" ht="15" x14ac:dyDescent="0.25">
      <c r="A521" s="46" t="s">
        <v>174</v>
      </c>
      <c r="B521" s="46"/>
    </row>
    <row r="523" spans="1:7" ht="255" customHeight="1" x14ac:dyDescent="0.2">
      <c r="A523" s="383" t="s">
        <v>336</v>
      </c>
      <c r="B523" s="383"/>
      <c r="C523" s="383"/>
      <c r="D523" s="383"/>
      <c r="E523" s="383"/>
      <c r="F523" s="383"/>
      <c r="G523" s="383"/>
    </row>
    <row r="524" spans="1:7" ht="15" x14ac:dyDescent="0.25">
      <c r="A524" s="46" t="s">
        <v>283</v>
      </c>
    </row>
    <row r="526" spans="1:7" ht="12" customHeight="1" x14ac:dyDescent="0.2"/>
    <row r="527" spans="1:7" ht="12" customHeight="1" x14ac:dyDescent="0.2">
      <c r="A527" s="383" t="s">
        <v>300</v>
      </c>
      <c r="B527" s="383"/>
      <c r="C527" s="383"/>
      <c r="D527" s="383"/>
      <c r="E527" s="383"/>
      <c r="F527" s="383"/>
      <c r="G527" s="383"/>
    </row>
    <row r="528" spans="1:7" ht="21.75" customHeight="1" x14ac:dyDescent="0.2">
      <c r="A528" s="383"/>
      <c r="B528" s="383"/>
      <c r="C528" s="383"/>
      <c r="D528" s="383"/>
      <c r="E528" s="383"/>
      <c r="F528" s="383"/>
      <c r="G528" s="383"/>
    </row>
    <row r="529" spans="1:7" ht="12" customHeight="1" x14ac:dyDescent="0.2"/>
    <row r="530" spans="1:7" x14ac:dyDescent="0.2">
      <c r="A530" s="383"/>
      <c r="B530" s="383"/>
      <c r="C530" s="383"/>
      <c r="D530" s="383"/>
      <c r="E530" s="383"/>
      <c r="F530" s="383"/>
      <c r="G530" s="383"/>
    </row>
    <row r="531" spans="1:7" ht="15" x14ac:dyDescent="0.25">
      <c r="A531" s="46" t="s">
        <v>284</v>
      </c>
    </row>
    <row r="533" spans="1:7" ht="60.75" customHeight="1" x14ac:dyDescent="0.2">
      <c r="A533" s="383" t="s">
        <v>337</v>
      </c>
      <c r="B533" s="383"/>
      <c r="C533" s="383"/>
      <c r="D533" s="383"/>
      <c r="E533" s="383"/>
      <c r="F533" s="383"/>
      <c r="G533" s="383"/>
    </row>
    <row r="535" spans="1:7" ht="15" x14ac:dyDescent="0.25">
      <c r="A535" s="273" t="s">
        <v>286</v>
      </c>
    </row>
    <row r="536" spans="1:7" ht="15" x14ac:dyDescent="0.25">
      <c r="A536" s="46"/>
    </row>
    <row r="537" spans="1:7" ht="69.75" customHeight="1" x14ac:dyDescent="0.2">
      <c r="A537" s="383" t="s">
        <v>301</v>
      </c>
      <c r="B537" s="383"/>
      <c r="C537" s="383"/>
      <c r="D537" s="383"/>
      <c r="E537" s="383"/>
      <c r="F537" s="383"/>
      <c r="G537" s="383"/>
    </row>
    <row r="538" spans="1:7" ht="15" x14ac:dyDescent="0.25">
      <c r="A538" s="46"/>
    </row>
    <row r="539" spans="1:7" ht="30" x14ac:dyDescent="0.2">
      <c r="A539" s="347" t="s">
        <v>224</v>
      </c>
      <c r="B539" s="349" t="s">
        <v>303</v>
      </c>
      <c r="C539" s="354" t="s">
        <v>331</v>
      </c>
      <c r="D539" s="349" t="s">
        <v>260</v>
      </c>
      <c r="E539" s="349" t="s">
        <v>297</v>
      </c>
      <c r="F539" s="354" t="s">
        <v>332</v>
      </c>
      <c r="G539" s="349" t="s">
        <v>260</v>
      </c>
    </row>
    <row r="540" spans="1:7" x14ac:dyDescent="0.2">
      <c r="A540" s="355" t="s">
        <v>45</v>
      </c>
      <c r="B540" s="356">
        <v>292.81392655999991</v>
      </c>
      <c r="C540" s="356">
        <v>308.7</v>
      </c>
      <c r="D540" s="356">
        <v>-15.786073440000076</v>
      </c>
      <c r="E540" s="270">
        <v>905.20554382</v>
      </c>
      <c r="F540" s="357">
        <v>952.3</v>
      </c>
      <c r="G540" s="356">
        <v>-47.094456179999952</v>
      </c>
    </row>
    <row r="541" spans="1:7" x14ac:dyDescent="0.2">
      <c r="A541" s="355" t="s">
        <v>144</v>
      </c>
      <c r="B541" s="358">
        <v>-37.65516762</v>
      </c>
      <c r="C541" s="356">
        <v>-37.700000000000003</v>
      </c>
      <c r="D541" s="356">
        <v>4.4832380000002559E-2</v>
      </c>
      <c r="E541" s="270">
        <v>-116.06783533000001</v>
      </c>
      <c r="F541" s="357">
        <v>-116.1</v>
      </c>
      <c r="G541" s="356">
        <v>3.2164669999986018E-2</v>
      </c>
    </row>
    <row r="542" spans="1:7" x14ac:dyDescent="0.2">
      <c r="A542" s="359" t="s">
        <v>94</v>
      </c>
      <c r="B542" s="360">
        <v>255.15875893999993</v>
      </c>
      <c r="C542" s="361">
        <v>271</v>
      </c>
      <c r="D542" s="361">
        <v>-15.841241060000073</v>
      </c>
      <c r="E542" s="361">
        <v>789.13770849000002</v>
      </c>
      <c r="F542" s="361">
        <v>836.19999999999993</v>
      </c>
      <c r="G542" s="361">
        <v>-47.062291509999966</v>
      </c>
    </row>
    <row r="543" spans="1:7" ht="15" x14ac:dyDescent="0.25">
      <c r="A543" s="362"/>
      <c r="B543" s="206"/>
      <c r="C543" s="363"/>
      <c r="D543" s="363"/>
      <c r="E543" s="270"/>
      <c r="F543" s="357"/>
      <c r="G543" s="364"/>
    </row>
    <row r="544" spans="1:7" x14ac:dyDescent="0.2">
      <c r="A544" s="355" t="s">
        <v>46</v>
      </c>
      <c r="B544" s="270">
        <v>26.74417347</v>
      </c>
      <c r="C544" s="363">
        <v>34.450000000000003</v>
      </c>
      <c r="D544" s="364">
        <v>-7.7058265300000031</v>
      </c>
      <c r="E544" s="270">
        <v>85.808225489999998</v>
      </c>
      <c r="F544" s="357">
        <v>112</v>
      </c>
      <c r="G544" s="364">
        <v>-26.191774510000002</v>
      </c>
    </row>
    <row r="545" spans="1:11" x14ac:dyDescent="0.2">
      <c r="A545" s="355" t="s">
        <v>145</v>
      </c>
      <c r="B545" s="270">
        <v>-13.073159770000002</v>
      </c>
      <c r="C545" s="363">
        <v>-36.6</v>
      </c>
      <c r="D545" s="364">
        <v>23.526840229999998</v>
      </c>
      <c r="E545" s="270">
        <v>-35.088211219999998</v>
      </c>
      <c r="F545" s="357">
        <v>-108.4</v>
      </c>
      <c r="G545" s="364">
        <v>73.311788780000001</v>
      </c>
    </row>
    <row r="546" spans="1:11" x14ac:dyDescent="0.2">
      <c r="A546" s="359" t="s">
        <v>100</v>
      </c>
      <c r="B546" s="360">
        <v>13.671013699999998</v>
      </c>
      <c r="C546" s="361">
        <v>-2.1499999999999986</v>
      </c>
      <c r="D546" s="361">
        <v>15.821013699999995</v>
      </c>
      <c r="E546" s="361">
        <v>50.72001427</v>
      </c>
      <c r="F546" s="361">
        <v>3.5999999999999943</v>
      </c>
      <c r="G546" s="361">
        <v>47.120014269999999</v>
      </c>
    </row>
    <row r="547" spans="1:11" ht="15" x14ac:dyDescent="0.25">
      <c r="A547" s="362"/>
      <c r="B547" s="206"/>
      <c r="C547" s="363"/>
      <c r="D547" s="363"/>
      <c r="E547" s="270"/>
      <c r="F547" s="357"/>
      <c r="G547" s="364"/>
    </row>
    <row r="548" spans="1:11" x14ac:dyDescent="0.2">
      <c r="A548" s="365" t="s">
        <v>146</v>
      </c>
      <c r="B548" s="270">
        <v>0.48793030000000021</v>
      </c>
      <c r="C548" s="366">
        <v>0.48793030000000021</v>
      </c>
      <c r="D548" s="367">
        <v>0</v>
      </c>
      <c r="E548" s="270">
        <v>6.1851672699999982</v>
      </c>
      <c r="F548" s="357">
        <v>6.1851672699999982</v>
      </c>
      <c r="G548" s="368">
        <v>0</v>
      </c>
      <c r="K548" s="45" t="s">
        <v>3</v>
      </c>
    </row>
    <row r="549" spans="1:11" x14ac:dyDescent="0.2">
      <c r="A549" s="359" t="s">
        <v>147</v>
      </c>
      <c r="B549" s="360">
        <v>269.31770293999995</v>
      </c>
      <c r="C549" s="361">
        <v>269.31770293999995</v>
      </c>
      <c r="D549" s="367">
        <v>0</v>
      </c>
      <c r="E549" s="360">
        <v>846.04289003000008</v>
      </c>
      <c r="F549" s="361">
        <v>846.04289003000008</v>
      </c>
      <c r="G549" s="368">
        <v>0</v>
      </c>
    </row>
    <row r="552" spans="1:11" ht="15" x14ac:dyDescent="0.25">
      <c r="A552" s="46" t="s">
        <v>285</v>
      </c>
    </row>
    <row r="554" spans="1:11" ht="15" x14ac:dyDescent="0.25">
      <c r="A554" s="46" t="s">
        <v>175</v>
      </c>
      <c r="B554" s="46"/>
    </row>
    <row r="555" spans="1:11" ht="12" customHeight="1" x14ac:dyDescent="0.2"/>
    <row r="556" spans="1:11" ht="70.5" customHeight="1" x14ac:dyDescent="0.2">
      <c r="A556" s="383" t="s">
        <v>338</v>
      </c>
      <c r="B556" s="383"/>
      <c r="C556" s="383"/>
      <c r="D556" s="383"/>
      <c r="E556" s="383"/>
      <c r="F556" s="383"/>
      <c r="G556" s="383"/>
    </row>
    <row r="557" spans="1:11" x14ac:dyDescent="0.2">
      <c r="A557" s="383"/>
      <c r="B557" s="383"/>
      <c r="C557" s="383"/>
      <c r="D557" s="383"/>
      <c r="E557" s="383"/>
      <c r="F557" s="383"/>
      <c r="G557" s="383"/>
    </row>
  </sheetData>
  <mergeCells count="46">
    <mergeCell ref="G93:G94"/>
    <mergeCell ref="H32:H33"/>
    <mergeCell ref="B38:D38"/>
    <mergeCell ref="G38:G39"/>
    <mergeCell ref="H38:H39"/>
    <mergeCell ref="B44:D44"/>
    <mergeCell ref="G44:G45"/>
    <mergeCell ref="H44:H45"/>
    <mergeCell ref="G78:G79"/>
    <mergeCell ref="A5:G5"/>
    <mergeCell ref="A25:G25"/>
    <mergeCell ref="B32:D32"/>
    <mergeCell ref="G32:G33"/>
    <mergeCell ref="B73:D73"/>
    <mergeCell ref="G73:G74"/>
    <mergeCell ref="B68:D68"/>
    <mergeCell ref="G68:G69"/>
    <mergeCell ref="G50:G51"/>
    <mergeCell ref="A9:E9"/>
    <mergeCell ref="B50:D50"/>
    <mergeCell ref="B98:D98"/>
    <mergeCell ref="G98:G99"/>
    <mergeCell ref="H50:H51"/>
    <mergeCell ref="B56:D56"/>
    <mergeCell ref="G56:G57"/>
    <mergeCell ref="H56:H57"/>
    <mergeCell ref="H68:H69"/>
    <mergeCell ref="H73:H74"/>
    <mergeCell ref="H78:H79"/>
    <mergeCell ref="H88:H89"/>
    <mergeCell ref="H93:H94"/>
    <mergeCell ref="H98:H99"/>
    <mergeCell ref="B88:D88"/>
    <mergeCell ref="G88:G89"/>
    <mergeCell ref="B78:D78"/>
    <mergeCell ref="B93:D93"/>
    <mergeCell ref="A557:G557"/>
    <mergeCell ref="A556:G556"/>
    <mergeCell ref="A537:G537"/>
    <mergeCell ref="A334:E334"/>
    <mergeCell ref="A533:G533"/>
    <mergeCell ref="A530:G530"/>
    <mergeCell ref="A527:G528"/>
    <mergeCell ref="A523:G523"/>
    <mergeCell ref="A352:D352"/>
    <mergeCell ref="A342:D342"/>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V104"/>
  <sheetViews>
    <sheetView showGridLines="0" tabSelected="1" zoomScale="90" zoomScaleNormal="90" workbookViewId="0">
      <pane ySplit="3" topLeftCell="A4" activePane="bottomLeft" state="frozen"/>
      <selection pane="bottomLeft" activeCell="A49" sqref="A49"/>
    </sheetView>
  </sheetViews>
  <sheetFormatPr baseColWidth="10" defaultColWidth="11.42578125" defaultRowHeight="15" x14ac:dyDescent="0.25"/>
  <cols>
    <col min="1" max="1" width="64.28515625" customWidth="1"/>
    <col min="2" max="2" width="12.85546875" customWidth="1"/>
    <col min="3" max="3" width="12.85546875" style="192" customWidth="1"/>
    <col min="5" max="5" width="11.42578125" style="192"/>
    <col min="6" max="6" width="11.7109375" bestFit="1" customWidth="1"/>
    <col min="7" max="7" width="13.5703125" bestFit="1" customWidth="1"/>
    <col min="8" max="8" width="13.85546875" bestFit="1" customWidth="1"/>
    <col min="12" max="13" width="13.28515625" bestFit="1" customWidth="1"/>
    <col min="14" max="14" width="11.7109375" bestFit="1" customWidth="1"/>
    <col min="15" max="15" width="20.5703125" bestFit="1" customWidth="1"/>
    <col min="16" max="16" width="13.5703125" bestFit="1" customWidth="1"/>
  </cols>
  <sheetData>
    <row r="1" spans="1:10" x14ac:dyDescent="0.25">
      <c r="A1" s="2" t="s">
        <v>7</v>
      </c>
      <c r="B1" s="191"/>
      <c r="C1" s="191"/>
      <c r="D1" s="191"/>
      <c r="E1" s="191"/>
      <c r="F1" s="109"/>
    </row>
    <row r="2" spans="1:10" x14ac:dyDescent="0.25">
      <c r="A2" s="1"/>
      <c r="B2" s="190" t="s">
        <v>1</v>
      </c>
      <c r="C2" s="190" t="s">
        <v>2</v>
      </c>
      <c r="D2" s="190" t="s">
        <v>1</v>
      </c>
      <c r="E2" s="190" t="s">
        <v>0</v>
      </c>
      <c r="F2" s="190" t="s">
        <v>0</v>
      </c>
    </row>
    <row r="3" spans="1:10" x14ac:dyDescent="0.25">
      <c r="A3" s="5" t="s">
        <v>117</v>
      </c>
      <c r="B3" s="195">
        <v>2021</v>
      </c>
      <c r="C3" s="195">
        <v>2021</v>
      </c>
      <c r="D3" s="195">
        <v>2020</v>
      </c>
      <c r="E3" s="195">
        <v>2020</v>
      </c>
      <c r="F3" s="195">
        <v>2019</v>
      </c>
    </row>
    <row r="4" spans="1:10" x14ac:dyDescent="0.25">
      <c r="B4" s="109"/>
      <c r="C4" s="109"/>
      <c r="D4" s="109"/>
      <c r="E4" s="109"/>
      <c r="F4" s="109"/>
    </row>
    <row r="5" spans="1:10" x14ac:dyDescent="0.25">
      <c r="A5" s="2" t="s">
        <v>4</v>
      </c>
      <c r="B5" s="109"/>
      <c r="C5" s="109"/>
      <c r="D5" s="109"/>
      <c r="E5" s="109"/>
      <c r="F5" s="109"/>
    </row>
    <row r="6" spans="1:10" x14ac:dyDescent="0.25">
      <c r="B6" s="109"/>
      <c r="C6" s="109"/>
      <c r="D6" s="109"/>
      <c r="E6" s="109"/>
      <c r="F6" s="109"/>
    </row>
    <row r="7" spans="1:10" x14ac:dyDescent="0.25">
      <c r="A7" s="1" t="s">
        <v>6</v>
      </c>
      <c r="B7" s="102">
        <v>-355.67270802999997</v>
      </c>
      <c r="C7" s="196">
        <v>50.007577949999899</v>
      </c>
      <c r="D7" s="216">
        <v>73.417160990000099</v>
      </c>
      <c r="E7" s="104">
        <v>262.79554744000012</v>
      </c>
      <c r="F7" s="104">
        <v>202.87351100240298</v>
      </c>
      <c r="G7" s="3"/>
    </row>
    <row r="8" spans="1:10" x14ac:dyDescent="0.25">
      <c r="A8" s="1" t="s">
        <v>15</v>
      </c>
      <c r="B8" s="102">
        <v>-3.105375</v>
      </c>
      <c r="C8" s="196">
        <v>-3.2860834400000001</v>
      </c>
      <c r="D8" s="196">
        <v>-5.2809999999999997</v>
      </c>
      <c r="E8" s="104">
        <v>-9.2851035000000017</v>
      </c>
      <c r="F8" s="104">
        <v>-2.886441</v>
      </c>
      <c r="G8" s="3"/>
    </row>
    <row r="9" spans="1:10" x14ac:dyDescent="0.25">
      <c r="A9" s="1" t="s">
        <v>17</v>
      </c>
      <c r="B9" s="102">
        <v>2009.2826202655599</v>
      </c>
      <c r="C9" s="103">
        <v>2011.696459795</v>
      </c>
      <c r="D9" s="216">
        <v>1959.9938538450001</v>
      </c>
      <c r="E9" s="104">
        <v>1595.6279264335901</v>
      </c>
      <c r="F9" s="104">
        <v>1690.1026636812016</v>
      </c>
      <c r="G9" s="3"/>
    </row>
    <row r="10" spans="1:10" x14ac:dyDescent="0.25">
      <c r="A10" s="5" t="s">
        <v>187</v>
      </c>
      <c r="B10" s="102"/>
      <c r="C10" s="105"/>
      <c r="D10" s="216"/>
      <c r="E10" s="105"/>
      <c r="F10" s="105">
        <v>18</v>
      </c>
      <c r="G10" s="3"/>
    </row>
    <row r="11" spans="1:10" x14ac:dyDescent="0.25">
      <c r="A11" s="193" t="s">
        <v>244</v>
      </c>
      <c r="B11" s="102">
        <v>409.52593894111595</v>
      </c>
      <c r="C11" s="105"/>
      <c r="D11" s="216"/>
      <c r="E11" s="105">
        <v>37.512749999999997</v>
      </c>
      <c r="F11" s="105"/>
      <c r="G11" s="3"/>
      <c r="J11" t="s">
        <v>3</v>
      </c>
    </row>
    <row r="12" spans="1:10" s="192" customFormat="1" x14ac:dyDescent="0.25">
      <c r="A12" s="193" t="s">
        <v>340</v>
      </c>
      <c r="B12" s="102">
        <v>-495.05292329787</v>
      </c>
      <c r="C12" s="105"/>
      <c r="D12" s="216"/>
      <c r="E12" s="105"/>
      <c r="F12" s="105"/>
      <c r="G12" s="3"/>
    </row>
    <row r="13" spans="1:10" x14ac:dyDescent="0.25">
      <c r="A13" s="4" t="s">
        <v>5</v>
      </c>
      <c r="B13" s="106" t="s">
        <v>115</v>
      </c>
      <c r="C13" s="106">
        <f>(C7+C8)/C9*4</f>
        <v>9.2899690273871655E-2</v>
      </c>
      <c r="D13" s="106">
        <f>(D7+D8)/D9*4</f>
        <v>0.13905382581957509</v>
      </c>
      <c r="E13" s="106" t="s">
        <v>115</v>
      </c>
      <c r="F13" s="106">
        <f>(F7+F8)/F9</f>
        <v>0.11832835619986093</v>
      </c>
      <c r="G13" s="79"/>
      <c r="H13" s="100"/>
    </row>
    <row r="14" spans="1:10" x14ac:dyDescent="0.25">
      <c r="A14" s="202" t="s">
        <v>245</v>
      </c>
      <c r="B14" s="112">
        <f>(B7+B8+B10+B11)/B9*4</f>
        <v>0.10102681504189558</v>
      </c>
      <c r="C14" s="107">
        <f>(C7+C8+C10)/C9*4</f>
        <v>9.2899690273871655E-2</v>
      </c>
      <c r="D14" s="107">
        <f>(D7+D8+D10+D11)/D9*4</f>
        <v>0.13905382581957509</v>
      </c>
      <c r="E14" s="107">
        <f>(E7+E10+E8+E11)/E9</f>
        <v>0.18238787947919038</v>
      </c>
      <c r="F14" s="107">
        <f>(F7+F10+F8)/F9</f>
        <v>0.12897859679577497</v>
      </c>
    </row>
    <row r="15" spans="1:10" s="192" customFormat="1" x14ac:dyDescent="0.25">
      <c r="A15" s="202" t="s">
        <v>339</v>
      </c>
      <c r="B15" s="112">
        <f>(B7+B8+B10+B11)/(B9+B12)*4</f>
        <v>0.13405589921460601</v>
      </c>
      <c r="C15" s="107" t="s">
        <v>115</v>
      </c>
      <c r="D15" s="107" t="s">
        <v>115</v>
      </c>
      <c r="E15" s="107" t="s">
        <v>115</v>
      </c>
      <c r="F15" s="107" t="s">
        <v>115</v>
      </c>
    </row>
    <row r="16" spans="1:10" x14ac:dyDescent="0.25">
      <c r="A16" s="5"/>
      <c r="B16" s="108"/>
      <c r="C16" s="108"/>
      <c r="D16" s="108"/>
      <c r="E16" s="108"/>
      <c r="F16" s="108"/>
      <c r="H16" t="s">
        <v>3</v>
      </c>
    </row>
    <row r="17" spans="1:8" x14ac:dyDescent="0.25">
      <c r="A17" s="2" t="s">
        <v>13</v>
      </c>
      <c r="B17" s="109"/>
      <c r="C17" s="109"/>
      <c r="D17" s="109"/>
      <c r="E17" s="109"/>
      <c r="F17" s="109"/>
    </row>
    <row r="18" spans="1:8" x14ac:dyDescent="0.25">
      <c r="B18" s="109"/>
      <c r="C18" s="109"/>
      <c r="D18" s="109"/>
      <c r="E18" s="109"/>
      <c r="F18" s="109"/>
    </row>
    <row r="19" spans="1:8" x14ac:dyDescent="0.25">
      <c r="A19" s="1" t="s">
        <v>8</v>
      </c>
      <c r="B19" s="110">
        <v>105.45661711999999</v>
      </c>
      <c r="C19" s="110">
        <v>108.43212876999999</v>
      </c>
      <c r="D19" s="110">
        <v>90.896590700000004</v>
      </c>
      <c r="E19" s="102">
        <v>387.57512836000001</v>
      </c>
      <c r="F19" s="102">
        <v>441.70194270000002</v>
      </c>
    </row>
    <row r="20" spans="1:8" x14ac:dyDescent="0.25">
      <c r="A20" s="1" t="s">
        <v>9</v>
      </c>
      <c r="B20" s="110">
        <v>-59.957631389999904</v>
      </c>
      <c r="C20" s="110">
        <v>240.78116320000001</v>
      </c>
      <c r="D20" s="110">
        <v>269.31770294000006</v>
      </c>
      <c r="E20" s="102">
        <v>1100.4005568800001</v>
      </c>
      <c r="F20" s="102">
        <v>1175.55740797</v>
      </c>
    </row>
    <row r="21" spans="1:8" s="192" customFormat="1" x14ac:dyDescent="0.25">
      <c r="A21" s="193" t="s">
        <v>244</v>
      </c>
      <c r="B21" s="110">
        <v>290.71689088357147</v>
      </c>
      <c r="C21" s="110"/>
      <c r="D21" s="110">
        <v>6.1176770200000004</v>
      </c>
      <c r="E21" s="102"/>
      <c r="F21" s="102"/>
    </row>
    <row r="22" spans="1:8" x14ac:dyDescent="0.25">
      <c r="A22" s="5" t="s">
        <v>11</v>
      </c>
      <c r="B22" s="110">
        <v>8.1580296099999998</v>
      </c>
      <c r="C22" s="110">
        <v>8.8369235200000009</v>
      </c>
      <c r="D22" s="110"/>
      <c r="E22" s="97">
        <v>22.713254639999999</v>
      </c>
      <c r="F22" s="97">
        <v>83.99635462000002</v>
      </c>
    </row>
    <row r="23" spans="1:8" x14ac:dyDescent="0.25">
      <c r="A23" s="4" t="s">
        <v>10</v>
      </c>
      <c r="B23" s="106">
        <f>B19/(B20+B21)</f>
        <v>0.45699842056798495</v>
      </c>
      <c r="C23" s="106">
        <f>C19/C20</f>
        <v>0.45033476592989558</v>
      </c>
      <c r="D23" s="111">
        <f>D19/D20</f>
        <v>0.33750692846303681</v>
      </c>
      <c r="E23" s="111">
        <f>E19/E20</f>
        <v>0.35221277010155633</v>
      </c>
      <c r="F23" s="111">
        <f>F19/F20</f>
        <v>0.37573830057585089</v>
      </c>
      <c r="G23" s="79"/>
    </row>
    <row r="24" spans="1:8" x14ac:dyDescent="0.25">
      <c r="A24" s="6" t="s">
        <v>114</v>
      </c>
      <c r="B24" s="112">
        <f>(B19-B22)/(B20+B21)</f>
        <v>0.42164543136224836</v>
      </c>
      <c r="C24" s="112">
        <f>(C19-C22)/C20</f>
        <v>0.41363370758066009</v>
      </c>
      <c r="D24" s="112">
        <f>(D19-D22)/D20</f>
        <v>0.33750692846303681</v>
      </c>
      <c r="E24" s="112">
        <f>(E19-E22)/E20</f>
        <v>0.3315718730227693</v>
      </c>
      <c r="F24" s="112">
        <f>(F19-F22)/F20</f>
        <v>0.30428593759423495</v>
      </c>
      <c r="G24" s="79"/>
    </row>
    <row r="25" spans="1:8" x14ac:dyDescent="0.25">
      <c r="A25" s="1"/>
      <c r="B25" s="109"/>
      <c r="C25" s="109"/>
      <c r="D25" s="109"/>
      <c r="E25" s="198"/>
      <c r="F25" s="109"/>
    </row>
    <row r="26" spans="1:8" x14ac:dyDescent="0.25">
      <c r="A26" s="2" t="s">
        <v>14</v>
      </c>
      <c r="B26" s="109"/>
      <c r="C26" s="109"/>
      <c r="D26" s="109"/>
      <c r="E26" s="198"/>
      <c r="F26" s="109"/>
    </row>
    <row r="27" spans="1:8" x14ac:dyDescent="0.25">
      <c r="B27" s="109"/>
      <c r="C27" s="109"/>
      <c r="D27" s="109"/>
      <c r="E27" s="109"/>
      <c r="F27" s="109"/>
    </row>
    <row r="28" spans="1:8" x14ac:dyDescent="0.25">
      <c r="A28" s="1" t="s">
        <v>6</v>
      </c>
      <c r="B28" s="102">
        <v>-355.67270802999997</v>
      </c>
      <c r="C28" s="102">
        <v>50.007577949999899</v>
      </c>
      <c r="D28" s="102">
        <v>73.417160990000099</v>
      </c>
      <c r="E28" s="103">
        <v>262.79554744000012</v>
      </c>
      <c r="F28" s="103">
        <v>202.87351100240298</v>
      </c>
      <c r="G28" s="24"/>
      <c r="H28" s="103"/>
    </row>
    <row r="29" spans="1:8" x14ac:dyDescent="0.25">
      <c r="A29" s="1" t="s">
        <v>15</v>
      </c>
      <c r="B29" s="102">
        <v>-3.105375</v>
      </c>
      <c r="C29" s="102">
        <v>-3.2860834400000001</v>
      </c>
      <c r="D29" s="102">
        <v>-3.96075</v>
      </c>
      <c r="E29" s="103">
        <v>-9.2851035000000017</v>
      </c>
      <c r="F29" s="102">
        <v>-2.886441</v>
      </c>
      <c r="G29" s="23"/>
    </row>
    <row r="30" spans="1:8" x14ac:dyDescent="0.25">
      <c r="A30" s="1" t="s">
        <v>16</v>
      </c>
      <c r="B30" s="103">
        <v>-358.77808302999995</v>
      </c>
      <c r="C30" s="103">
        <v>46.7214945099999</v>
      </c>
      <c r="D30" s="103">
        <v>69.456410990000094</v>
      </c>
      <c r="E30" s="103">
        <v>253.51044394000013</v>
      </c>
      <c r="F30" s="103">
        <v>199.98707000240299</v>
      </c>
      <c r="G30" s="23"/>
    </row>
    <row r="31" spans="1:8" x14ac:dyDescent="0.25">
      <c r="A31" s="1" t="s">
        <v>12</v>
      </c>
      <c r="B31" s="286">
        <v>186.90881616304299</v>
      </c>
      <c r="C31" s="286">
        <v>186.86078000000001</v>
      </c>
      <c r="D31" s="102">
        <v>186.41089074999999</v>
      </c>
      <c r="E31" s="103">
        <v>185.80042364754098</v>
      </c>
      <c r="F31" s="102">
        <v>180.76519225753424</v>
      </c>
    </row>
    <row r="32" spans="1:8" x14ac:dyDescent="0.25">
      <c r="A32" s="1" t="s">
        <v>194</v>
      </c>
      <c r="B32" s="286">
        <v>191.04499616304298</v>
      </c>
      <c r="C32" s="286">
        <v>190.71173692857099</v>
      </c>
      <c r="D32" s="102">
        <v>190.31848324999999</v>
      </c>
      <c r="E32" s="103">
        <v>189.75736364754098</v>
      </c>
      <c r="F32" s="102">
        <v>188.26490699999999</v>
      </c>
      <c r="G32" s="102"/>
    </row>
    <row r="33" spans="1:11" s="192" customFormat="1" x14ac:dyDescent="0.25">
      <c r="A33" s="5" t="s">
        <v>244</v>
      </c>
      <c r="B33" s="286">
        <f>B11</f>
        <v>409.52593894111595</v>
      </c>
      <c r="C33" s="286"/>
      <c r="D33" s="102"/>
      <c r="E33" s="103"/>
      <c r="F33" s="102"/>
      <c r="G33" s="102"/>
      <c r="H33" s="218"/>
    </row>
    <row r="34" spans="1:11" x14ac:dyDescent="0.25">
      <c r="A34" s="4" t="s">
        <v>169</v>
      </c>
      <c r="B34" s="113">
        <f>(B30)/B31</f>
        <v>-1.9195353670050168</v>
      </c>
      <c r="C34" s="113">
        <f>(C30)/C31</f>
        <v>0.25003371231780097</v>
      </c>
      <c r="D34" s="113">
        <f>(D30)/D31</f>
        <v>0.37259846090832599</v>
      </c>
      <c r="E34" s="113">
        <f>(E30)/E31</f>
        <v>1.3644233902335092</v>
      </c>
      <c r="F34" s="113">
        <f>(F30)/F31</f>
        <v>1.1063361674048593</v>
      </c>
      <c r="H34" s="404"/>
    </row>
    <row r="35" spans="1:11" x14ac:dyDescent="0.25">
      <c r="A35" s="4" t="s">
        <v>193</v>
      </c>
      <c r="B35" s="113">
        <f>B30/(B32)</f>
        <v>-1.8779768653234392</v>
      </c>
      <c r="C35" s="113">
        <f>C30/(C32)</f>
        <v>0.24498489323443648</v>
      </c>
      <c r="D35" s="113">
        <f t="shared" ref="D35:F35" si="0">D30/(D32)</f>
        <v>0.36494832138170741</v>
      </c>
      <c r="E35" s="113">
        <f t="shared" ref="E35" si="1">E30/(E32)</f>
        <v>1.3359715747889256</v>
      </c>
      <c r="F35" s="113">
        <f t="shared" si="0"/>
        <v>1.0622641956442949</v>
      </c>
      <c r="H35" s="100"/>
    </row>
    <row r="36" spans="1:11" x14ac:dyDescent="0.25">
      <c r="A36" s="6" t="s">
        <v>343</v>
      </c>
      <c r="B36" s="406">
        <f>(B30+B33)/B31</f>
        <v>0.27151130135481671</v>
      </c>
      <c r="C36" s="406" t="s">
        <v>115</v>
      </c>
      <c r="D36" s="406" t="s">
        <v>115</v>
      </c>
      <c r="E36" s="406" t="s">
        <v>115</v>
      </c>
      <c r="F36" s="406" t="s">
        <v>115</v>
      </c>
    </row>
    <row r="37" spans="1:11" s="192" customFormat="1" x14ac:dyDescent="0.25">
      <c r="A37" s="1"/>
      <c r="B37" s="405"/>
      <c r="C37" s="114"/>
      <c r="D37" s="115"/>
      <c r="E37" s="114"/>
      <c r="F37" s="114"/>
    </row>
    <row r="38" spans="1:11" x14ac:dyDescent="0.25">
      <c r="A38" s="2" t="s">
        <v>116</v>
      </c>
      <c r="B38" s="109"/>
      <c r="C38" s="109"/>
      <c r="D38" s="109"/>
      <c r="E38" s="109"/>
      <c r="F38" s="109"/>
    </row>
    <row r="39" spans="1:11" x14ac:dyDescent="0.25">
      <c r="B39" s="109"/>
      <c r="C39" s="109"/>
      <c r="D39" s="109"/>
      <c r="E39" s="109"/>
      <c r="F39" s="109"/>
    </row>
    <row r="40" spans="1:11" x14ac:dyDescent="0.25">
      <c r="A40" s="1" t="s">
        <v>18</v>
      </c>
      <c r="B40" s="102">
        <v>308.57093086000003</v>
      </c>
      <c r="C40" s="102">
        <v>65.142950159999998</v>
      </c>
      <c r="D40" s="116">
        <v>80.345601900000005</v>
      </c>
      <c r="E40" s="117" t="s">
        <v>115</v>
      </c>
      <c r="F40" s="117" t="s">
        <v>115</v>
      </c>
      <c r="G40" s="7"/>
    </row>
    <row r="41" spans="1:11" x14ac:dyDescent="0.25">
      <c r="A41" s="1" t="s">
        <v>19</v>
      </c>
      <c r="B41" s="102">
        <v>8191.6393937749999</v>
      </c>
      <c r="C41" s="102">
        <v>8198</v>
      </c>
      <c r="D41" s="116">
        <v>8372.1736965950004</v>
      </c>
      <c r="E41" s="117" t="s">
        <v>115</v>
      </c>
      <c r="F41" s="117" t="s">
        <v>115</v>
      </c>
      <c r="G41" s="7"/>
    </row>
    <row r="42" spans="1:11" s="192" customFormat="1" x14ac:dyDescent="0.25">
      <c r="A42" s="5" t="s">
        <v>244</v>
      </c>
      <c r="B42" s="102">
        <v>247.13363540668905</v>
      </c>
      <c r="C42" s="102"/>
      <c r="D42" s="116"/>
      <c r="E42" s="117"/>
      <c r="F42" s="117"/>
      <c r="G42" s="194"/>
      <c r="H42" s="217"/>
    </row>
    <row r="43" spans="1:11" x14ac:dyDescent="0.25">
      <c r="A43" s="4" t="s">
        <v>176</v>
      </c>
      <c r="B43" s="118" t="s">
        <v>141</v>
      </c>
      <c r="C43" s="111">
        <f>C40/C41*4</f>
        <v>3.1784801249085143E-2</v>
      </c>
      <c r="D43" s="111">
        <f>D40/D41*4</f>
        <v>3.8386973233809955E-2</v>
      </c>
      <c r="E43" s="118" t="s">
        <v>141</v>
      </c>
      <c r="F43" s="118" t="s">
        <v>141</v>
      </c>
    </row>
    <row r="44" spans="1:11" s="192" customFormat="1" x14ac:dyDescent="0.25">
      <c r="A44" s="6" t="s">
        <v>246</v>
      </c>
      <c r="B44" s="407">
        <f>(B40-B42)/B41*4</f>
        <v>2.999999999999926E-2</v>
      </c>
      <c r="C44" s="407">
        <f>(C40-C42)/C41*4</f>
        <v>3.1784801249085143E-2</v>
      </c>
      <c r="D44" s="407">
        <f>(D40-D42)/D41*4</f>
        <v>3.8386973233809955E-2</v>
      </c>
      <c r="E44" s="408" t="s">
        <v>141</v>
      </c>
      <c r="F44" s="408" t="s">
        <v>141</v>
      </c>
    </row>
    <row r="45" spans="1:11" x14ac:dyDescent="0.25">
      <c r="B45" s="371"/>
      <c r="C45" s="119"/>
      <c r="D45" s="372"/>
      <c r="E45" s="114"/>
      <c r="F45" s="114"/>
      <c r="G45" t="s">
        <v>3</v>
      </c>
    </row>
    <row r="46" spans="1:11" x14ac:dyDescent="0.25">
      <c r="A46" s="2" t="s">
        <v>188</v>
      </c>
      <c r="B46" s="109"/>
      <c r="C46" s="109"/>
      <c r="D46" s="109"/>
      <c r="E46" s="109"/>
      <c r="F46" s="109"/>
      <c r="K46" t="s">
        <v>3</v>
      </c>
    </row>
    <row r="47" spans="1:11" x14ac:dyDescent="0.25">
      <c r="B47" s="109"/>
      <c r="C47" s="109"/>
      <c r="D47" s="109"/>
      <c r="E47" s="109"/>
      <c r="F47" s="109"/>
    </row>
    <row r="48" spans="1:11" x14ac:dyDescent="0.25">
      <c r="A48" s="1" t="s">
        <v>81</v>
      </c>
      <c r="B48" s="102">
        <v>8307.2079009900008</v>
      </c>
      <c r="C48" s="373">
        <v>9114.9360235900003</v>
      </c>
      <c r="D48" s="102">
        <v>10063.57830891</v>
      </c>
      <c r="E48" s="117" t="s">
        <v>115</v>
      </c>
      <c r="F48" s="117" t="s">
        <v>115</v>
      </c>
      <c r="G48" s="77"/>
    </row>
    <row r="49" spans="1:12" x14ac:dyDescent="0.25">
      <c r="A49" s="1" t="s">
        <v>29</v>
      </c>
      <c r="B49" s="102">
        <v>8029.4805125799985</v>
      </c>
      <c r="C49" s="373">
        <v>8353.7982749699968</v>
      </c>
      <c r="D49" s="102">
        <v>8341.1502561900015</v>
      </c>
      <c r="E49" s="117" t="s">
        <v>115</v>
      </c>
      <c r="F49" s="117" t="s">
        <v>115</v>
      </c>
      <c r="G49" s="77"/>
    </row>
    <row r="50" spans="1:12" x14ac:dyDescent="0.25">
      <c r="A50" s="4" t="s">
        <v>188</v>
      </c>
      <c r="B50" s="111">
        <f>B48/B49</f>
        <v>1.0345884628494806</v>
      </c>
      <c r="C50" s="111">
        <f>C48/C49</f>
        <v>1.0911127757179098</v>
      </c>
      <c r="D50" s="111">
        <f t="shared" ref="D50" si="2">D48/D49</f>
        <v>1.2064976651681556</v>
      </c>
      <c r="E50" s="118" t="s">
        <v>141</v>
      </c>
      <c r="F50" s="118" t="s">
        <v>141</v>
      </c>
      <c r="G50" s="77"/>
    </row>
    <row r="51" spans="1:12" x14ac:dyDescent="0.25">
      <c r="B51" s="114"/>
      <c r="C51" s="114"/>
      <c r="D51" s="372"/>
      <c r="E51" s="114"/>
      <c r="F51" s="114"/>
      <c r="G51" s="77"/>
    </row>
    <row r="52" spans="1:12" x14ac:dyDescent="0.25">
      <c r="A52" s="2" t="s">
        <v>189</v>
      </c>
      <c r="B52" s="109"/>
      <c r="C52" s="109"/>
      <c r="D52" s="109"/>
      <c r="E52" s="109"/>
      <c r="F52" s="109"/>
      <c r="G52" s="77"/>
    </row>
    <row r="53" spans="1:12" x14ac:dyDescent="0.25">
      <c r="B53" s="109"/>
      <c r="C53" s="109"/>
      <c r="D53" s="109"/>
      <c r="E53" s="109"/>
      <c r="F53" s="109"/>
    </row>
    <row r="54" spans="1:12" x14ac:dyDescent="0.25">
      <c r="A54" s="1" t="s">
        <v>94</v>
      </c>
      <c r="B54" s="375">
        <v>-58.097030100000005</v>
      </c>
      <c r="C54" s="102">
        <v>236.87144845999993</v>
      </c>
      <c r="D54" s="102">
        <v>255.15875893999993</v>
      </c>
      <c r="E54" s="117" t="s">
        <v>115</v>
      </c>
      <c r="F54" s="117" t="s">
        <v>115</v>
      </c>
      <c r="G54" s="102"/>
      <c r="H54" s="402"/>
      <c r="I54" s="401"/>
    </row>
    <row r="55" spans="1:12" x14ac:dyDescent="0.25">
      <c r="A55" s="1" t="s">
        <v>190</v>
      </c>
      <c r="B55" s="102">
        <v>9134.3299906600005</v>
      </c>
      <c r="C55" s="102">
        <v>9374.4283831400007</v>
      </c>
      <c r="D55" s="102">
        <v>9751.6171655099988</v>
      </c>
      <c r="E55" s="117" t="s">
        <v>115</v>
      </c>
      <c r="F55" s="117" t="s">
        <v>115</v>
      </c>
      <c r="H55" s="402"/>
      <c r="I55" s="401"/>
    </row>
    <row r="56" spans="1:12" s="192" customFormat="1" x14ac:dyDescent="0.25">
      <c r="A56" s="5" t="s">
        <v>342</v>
      </c>
      <c r="B56" s="102">
        <v>284.81285226999995</v>
      </c>
      <c r="C56" s="102"/>
      <c r="D56" s="102"/>
      <c r="E56" s="117"/>
      <c r="F56" s="117"/>
      <c r="H56" s="402"/>
      <c r="I56" s="401"/>
    </row>
    <row r="57" spans="1:12" s="192" customFormat="1" x14ac:dyDescent="0.25">
      <c r="A57" s="5" t="s">
        <v>344</v>
      </c>
      <c r="B57" s="102">
        <v>269.76912743999901</v>
      </c>
      <c r="C57" s="102"/>
      <c r="D57" s="102"/>
      <c r="E57" s="117"/>
      <c r="F57" s="117"/>
      <c r="H57" s="402"/>
      <c r="I57" s="401"/>
    </row>
    <row r="58" spans="1:12" x14ac:dyDescent="0.25">
      <c r="A58" s="4" t="s">
        <v>189</v>
      </c>
      <c r="B58" s="111">
        <f>(B54/B55)*4</f>
        <v>-2.5441178568939442E-2</v>
      </c>
      <c r="C58" s="111">
        <f t="shared" ref="C58" si="3">(C54/C55)*4</f>
        <v>0.10107131391008992</v>
      </c>
      <c r="D58" s="111">
        <f>(D54/D55)*4</f>
        <v>0.10466315672951479</v>
      </c>
      <c r="E58" s="118" t="s">
        <v>141</v>
      </c>
      <c r="F58" s="118" t="s">
        <v>141</v>
      </c>
      <c r="H58" s="120"/>
      <c r="I58" s="403"/>
    </row>
    <row r="59" spans="1:12" s="192" customFormat="1" x14ac:dyDescent="0.25">
      <c r="A59" s="6" t="s">
        <v>341</v>
      </c>
      <c r="B59" s="112">
        <f>((B54+B56)/(B55+B57)*4)</f>
        <v>9.6432765891904179E-2</v>
      </c>
      <c r="C59" s="112" t="s">
        <v>115</v>
      </c>
      <c r="D59" s="112" t="s">
        <v>115</v>
      </c>
      <c r="E59" s="112" t="s">
        <v>115</v>
      </c>
      <c r="F59" s="112" t="s">
        <v>115</v>
      </c>
      <c r="H59" s="120"/>
      <c r="I59" s="120"/>
    </row>
    <row r="60" spans="1:12" x14ac:dyDescent="0.25">
      <c r="B60" s="376"/>
      <c r="C60" s="197"/>
      <c r="D60" s="197"/>
      <c r="E60" s="114"/>
      <c r="F60" s="114"/>
    </row>
    <row r="61" spans="1:12" x14ac:dyDescent="0.25">
      <c r="A61" s="2" t="s">
        <v>243</v>
      </c>
      <c r="B61" s="109"/>
      <c r="C61" s="109"/>
      <c r="D61" s="109" t="s">
        <v>3</v>
      </c>
      <c r="E61" s="109"/>
      <c r="F61" s="109"/>
      <c r="J61" t="s">
        <v>3</v>
      </c>
    </row>
    <row r="62" spans="1:12" x14ac:dyDescent="0.25">
      <c r="A62" s="2"/>
      <c r="B62" s="109"/>
      <c r="C62" s="109"/>
      <c r="D62" s="109"/>
      <c r="E62" s="109"/>
      <c r="F62" s="109"/>
    </row>
    <row r="63" spans="1:12" x14ac:dyDescent="0.25">
      <c r="A63" s="1" t="s">
        <v>240</v>
      </c>
      <c r="B63" s="218">
        <v>6451.1026021906209</v>
      </c>
      <c r="C63" s="218">
        <v>6594.2</v>
      </c>
      <c r="D63" s="218">
        <v>6557.3671437064495</v>
      </c>
      <c r="E63" s="117" t="s">
        <v>115</v>
      </c>
      <c r="F63" s="117" t="s">
        <v>115</v>
      </c>
    </row>
    <row r="64" spans="1:12" x14ac:dyDescent="0.25">
      <c r="A64" s="1" t="s">
        <v>241</v>
      </c>
      <c r="B64" s="218">
        <v>657.52131154687174</v>
      </c>
      <c r="C64" s="218">
        <v>738.8</v>
      </c>
      <c r="D64" s="218">
        <v>1003.4306064775686</v>
      </c>
      <c r="E64" s="117" t="s">
        <v>115</v>
      </c>
      <c r="F64" s="117" t="s">
        <v>115</v>
      </c>
      <c r="L64" s="218"/>
    </row>
    <row r="65" spans="1:22" x14ac:dyDescent="0.25">
      <c r="A65" s="1" t="s">
        <v>242</v>
      </c>
      <c r="B65" s="218">
        <v>2439.6355544825101</v>
      </c>
      <c r="C65" s="218">
        <v>2246.4</v>
      </c>
      <c r="D65" s="218">
        <v>1928.5719531985712</v>
      </c>
      <c r="E65" s="117" t="s">
        <v>115</v>
      </c>
      <c r="F65" s="117" t="s">
        <v>115</v>
      </c>
      <c r="I65" s="218"/>
      <c r="J65" s="218"/>
      <c r="K65" s="218"/>
      <c r="L65" s="218"/>
    </row>
    <row r="66" spans="1:22" x14ac:dyDescent="0.25">
      <c r="A66" s="1" t="s">
        <v>234</v>
      </c>
      <c r="B66" s="218">
        <v>195.02211741550809</v>
      </c>
      <c r="C66" s="218">
        <v>156.6</v>
      </c>
      <c r="D66" s="218">
        <v>171.23579909591552</v>
      </c>
      <c r="E66" s="117" t="s">
        <v>115</v>
      </c>
      <c r="F66" s="117" t="s">
        <v>115</v>
      </c>
      <c r="H66" s="219"/>
      <c r="I66" s="219"/>
      <c r="J66" s="219"/>
      <c r="K66" s="220"/>
      <c r="L66" s="218"/>
    </row>
    <row r="67" spans="1:22" x14ac:dyDescent="0.25">
      <c r="A67" s="1" t="s">
        <v>235</v>
      </c>
      <c r="B67" s="218">
        <v>114.88331567625389</v>
      </c>
      <c r="C67" s="218">
        <v>120</v>
      </c>
      <c r="D67" s="218">
        <v>175.50755529328478</v>
      </c>
      <c r="E67" s="117" t="s">
        <v>115</v>
      </c>
      <c r="F67" s="117" t="s">
        <v>115</v>
      </c>
      <c r="K67" s="220"/>
      <c r="N67" s="189"/>
      <c r="O67" s="189"/>
      <c r="P67" s="189"/>
    </row>
    <row r="68" spans="1:22" x14ac:dyDescent="0.25">
      <c r="A68" s="1" t="s">
        <v>236</v>
      </c>
      <c r="B68" s="218">
        <v>1208.8150384988191</v>
      </c>
      <c r="C68" s="218">
        <v>948.9</v>
      </c>
      <c r="D68" s="218">
        <v>801.50160604005509</v>
      </c>
      <c r="E68" s="117" t="s">
        <v>115</v>
      </c>
      <c r="F68" s="117" t="s">
        <v>115</v>
      </c>
      <c r="K68" s="220"/>
      <c r="N68" s="189"/>
      <c r="O68" s="189"/>
      <c r="P68" s="189"/>
    </row>
    <row r="69" spans="1:22" x14ac:dyDescent="0.25">
      <c r="A69" s="4" t="s">
        <v>237</v>
      </c>
      <c r="B69" s="111">
        <f>B66/B63</f>
        <v>3.0230819356257616E-2</v>
      </c>
      <c r="C69" s="111">
        <f>C66/C63</f>
        <v>2.374814230687574E-2</v>
      </c>
      <c r="D69" s="111">
        <f>D66/D63</f>
        <v>2.6113498808780618E-2</v>
      </c>
      <c r="E69" s="118" t="s">
        <v>141</v>
      </c>
      <c r="F69" s="118" t="s">
        <v>141</v>
      </c>
      <c r="G69" s="79"/>
      <c r="H69" s="79"/>
      <c r="N69" s="189"/>
      <c r="O69" s="189"/>
      <c r="P69" s="189"/>
    </row>
    <row r="70" spans="1:22" x14ac:dyDescent="0.25">
      <c r="A70" s="4" t="s">
        <v>238</v>
      </c>
      <c r="B70" s="111">
        <f t="shared" ref="B70:D71" si="4">B67/B64</f>
        <v>0.1747218130557345</v>
      </c>
      <c r="C70" s="111">
        <f t="shared" ref="C70" si="5">C67/C64</f>
        <v>0.16242555495397942</v>
      </c>
      <c r="D70" s="111">
        <f t="shared" si="4"/>
        <v>0.17490751643442939</v>
      </c>
      <c r="E70" s="118" t="s">
        <v>141</v>
      </c>
      <c r="F70" s="118" t="s">
        <v>141</v>
      </c>
      <c r="G70" s="79"/>
      <c r="H70" s="79"/>
      <c r="N70" s="189"/>
      <c r="O70" s="189"/>
      <c r="P70" s="189"/>
    </row>
    <row r="71" spans="1:22" x14ac:dyDescent="0.25">
      <c r="A71" s="4" t="s">
        <v>239</v>
      </c>
      <c r="B71" s="111">
        <f t="shared" si="4"/>
        <v>0.49549000721758635</v>
      </c>
      <c r="C71" s="111">
        <f t="shared" ref="C71" si="6">C68/C65</f>
        <v>0.42240918803418803</v>
      </c>
      <c r="D71" s="111">
        <f t="shared" si="4"/>
        <v>0.41559331230071572</v>
      </c>
      <c r="E71" s="118" t="s">
        <v>141</v>
      </c>
      <c r="F71" s="118" t="s">
        <v>141</v>
      </c>
      <c r="G71" s="79"/>
      <c r="H71" s="79"/>
      <c r="K71" s="8"/>
      <c r="L71" s="8"/>
      <c r="M71" s="8"/>
      <c r="N71" s="199"/>
      <c r="O71" s="199"/>
      <c r="P71" s="199"/>
      <c r="Q71" s="8"/>
      <c r="R71" s="8"/>
      <c r="S71" s="8"/>
      <c r="T71" s="8"/>
      <c r="U71" s="8"/>
      <c r="V71" s="8"/>
    </row>
    <row r="72" spans="1:22" x14ac:dyDescent="0.25">
      <c r="B72" s="114"/>
      <c r="C72" s="114"/>
      <c r="D72" s="114"/>
      <c r="E72" s="114"/>
      <c r="F72" s="114"/>
      <c r="K72" s="8"/>
      <c r="L72" s="8"/>
      <c r="M72" s="8"/>
      <c r="N72" s="8"/>
      <c r="O72" s="8"/>
      <c r="P72" s="8"/>
      <c r="Q72" s="8"/>
      <c r="R72" s="8"/>
      <c r="S72" s="8"/>
      <c r="T72" s="8"/>
      <c r="U72" s="8"/>
      <c r="V72" s="8"/>
    </row>
    <row r="73" spans="1:22" x14ac:dyDescent="0.25">
      <c r="A73" s="2" t="s">
        <v>192</v>
      </c>
      <c r="B73" s="109"/>
      <c r="C73" s="109"/>
      <c r="D73" s="109"/>
      <c r="E73" s="109"/>
      <c r="F73" s="109"/>
      <c r="K73" s="8"/>
      <c r="L73" s="200"/>
      <c r="M73" s="200"/>
      <c r="N73" s="200"/>
      <c r="O73" s="200"/>
      <c r="P73" s="200"/>
      <c r="Q73" s="201"/>
      <c r="R73" s="201"/>
      <c r="S73" s="200"/>
      <c r="T73" s="8"/>
      <c r="U73" s="8"/>
      <c r="V73" s="8"/>
    </row>
    <row r="74" spans="1:22" x14ac:dyDescent="0.25">
      <c r="B74" s="109"/>
      <c r="C74" s="109"/>
      <c r="D74" s="109"/>
      <c r="E74" s="109"/>
      <c r="F74" s="109"/>
      <c r="K74" s="8"/>
      <c r="L74" s="200"/>
      <c r="M74" s="200"/>
      <c r="N74" s="200"/>
      <c r="O74" s="200"/>
      <c r="P74" s="200"/>
      <c r="Q74" s="201"/>
      <c r="R74" s="201"/>
      <c r="S74" s="200"/>
      <c r="T74" s="8"/>
      <c r="U74" s="8"/>
      <c r="V74" s="8"/>
    </row>
    <row r="75" spans="1:22" x14ac:dyDescent="0.25">
      <c r="A75" s="1" t="s">
        <v>248</v>
      </c>
      <c r="B75" s="102">
        <v>195.94818752</v>
      </c>
      <c r="C75" s="102">
        <v>191.24883315</v>
      </c>
      <c r="D75" s="116">
        <v>255.39978816999999</v>
      </c>
      <c r="E75" s="117" t="s">
        <v>115</v>
      </c>
      <c r="F75" s="117" t="s">
        <v>115</v>
      </c>
      <c r="K75" s="8"/>
      <c r="L75" s="200"/>
      <c r="M75" s="200"/>
      <c r="N75" s="200"/>
      <c r="O75" s="200"/>
      <c r="P75" s="200"/>
      <c r="Q75" s="201"/>
      <c r="R75" s="201"/>
      <c r="S75" s="200"/>
      <c r="T75" s="8"/>
      <c r="U75" s="8"/>
      <c r="V75" s="8"/>
    </row>
    <row r="76" spans="1:22" x14ac:dyDescent="0.25">
      <c r="A76" s="1" t="s">
        <v>247</v>
      </c>
      <c r="B76" s="102">
        <v>6246.2689038224107</v>
      </c>
      <c r="C76" s="102">
        <v>5930.1964963280061</v>
      </c>
      <c r="D76" s="102">
        <v>7055.2427671270707</v>
      </c>
      <c r="E76" s="117" t="s">
        <v>115</v>
      </c>
      <c r="F76" s="117" t="s">
        <v>115</v>
      </c>
      <c r="K76" s="8"/>
      <c r="L76" s="200"/>
      <c r="M76" s="200"/>
      <c r="N76" s="200"/>
      <c r="O76" s="200"/>
      <c r="P76" s="200"/>
      <c r="Q76" s="201"/>
      <c r="R76" s="201"/>
      <c r="S76" s="200"/>
      <c r="T76" s="8"/>
      <c r="U76" s="8"/>
      <c r="V76" s="8"/>
    </row>
    <row r="77" spans="1:22" x14ac:dyDescent="0.25">
      <c r="A77" s="4" t="s">
        <v>192</v>
      </c>
      <c r="B77" s="111">
        <f>(B75/B76)*4</f>
        <v>0.12548174952896396</v>
      </c>
      <c r="C77" s="111">
        <f>(C75/C76)*4</f>
        <v>0.12899999739868437</v>
      </c>
      <c r="D77" s="111">
        <f>(D75/D76)*4</f>
        <v>0.14480000000000001</v>
      </c>
      <c r="E77" s="118" t="s">
        <v>141</v>
      </c>
      <c r="F77" s="118" t="s">
        <v>141</v>
      </c>
      <c r="K77" s="8"/>
      <c r="L77" s="200"/>
      <c r="M77" s="200"/>
      <c r="N77" s="200"/>
      <c r="O77" s="200"/>
      <c r="P77" s="200"/>
      <c r="Q77" s="201"/>
      <c r="R77" s="201"/>
      <c r="S77" s="200"/>
      <c r="T77" s="8"/>
      <c r="U77" s="8"/>
      <c r="V77" s="8"/>
    </row>
    <row r="78" spans="1:22" x14ac:dyDescent="0.25">
      <c r="A78" s="1"/>
      <c r="B78" s="374"/>
      <c r="C78" s="221"/>
      <c r="D78" s="221"/>
      <c r="E78" s="120"/>
      <c r="F78" s="120"/>
      <c r="K78" s="8"/>
      <c r="L78" s="8"/>
      <c r="M78" s="8"/>
      <c r="N78" s="8"/>
      <c r="O78" s="8"/>
      <c r="P78" s="8"/>
      <c r="Q78" s="8"/>
      <c r="R78" s="8"/>
      <c r="S78" s="8"/>
      <c r="T78" s="8"/>
      <c r="U78" s="8"/>
      <c r="V78" s="8"/>
    </row>
    <row r="79" spans="1:22" x14ac:dyDescent="0.25">
      <c r="A79" s="2" t="s">
        <v>191</v>
      </c>
      <c r="B79" s="109"/>
      <c r="C79" s="109"/>
      <c r="D79" s="109"/>
      <c r="E79" s="109"/>
      <c r="F79" s="109"/>
      <c r="G79" t="s">
        <v>3</v>
      </c>
      <c r="K79" s="8"/>
      <c r="L79" s="8"/>
      <c r="M79" s="8"/>
      <c r="N79" s="8"/>
      <c r="O79" s="8"/>
      <c r="P79" s="8"/>
      <c r="Q79" s="8"/>
      <c r="R79" s="8"/>
      <c r="S79" s="8"/>
      <c r="T79" s="8"/>
      <c r="U79" s="8"/>
      <c r="V79" s="8"/>
    </row>
    <row r="80" spans="1:22" x14ac:dyDescent="0.25">
      <c r="B80" s="109"/>
      <c r="C80" s="109"/>
      <c r="D80" s="109"/>
      <c r="E80" s="109"/>
      <c r="F80" s="109"/>
      <c r="K80" s="8"/>
      <c r="L80" s="8"/>
      <c r="M80" s="8"/>
      <c r="N80" s="8"/>
      <c r="O80" s="8"/>
      <c r="P80" s="8"/>
      <c r="Q80" s="8"/>
      <c r="R80" s="8"/>
      <c r="S80" s="8"/>
      <c r="T80" s="8"/>
      <c r="U80" s="8"/>
      <c r="V80" s="8"/>
    </row>
    <row r="81" spans="1:22" x14ac:dyDescent="0.25">
      <c r="A81" s="1" t="s">
        <v>249</v>
      </c>
      <c r="B81" s="102">
        <v>22.072344419999997</v>
      </c>
      <c r="C81" s="102">
        <v>22.046675689999997</v>
      </c>
      <c r="D81" s="116">
        <v>34.724738500000001</v>
      </c>
      <c r="E81" s="117" t="s">
        <v>115</v>
      </c>
      <c r="F81" s="117" t="s">
        <v>115</v>
      </c>
      <c r="K81" s="8"/>
      <c r="L81" s="8"/>
      <c r="M81" s="8"/>
      <c r="N81" s="8"/>
      <c r="O81" s="8"/>
      <c r="P81" s="8"/>
      <c r="Q81" s="8"/>
      <c r="R81" s="8"/>
      <c r="S81" s="8"/>
      <c r="T81" s="8"/>
      <c r="U81" s="8"/>
      <c r="V81" s="8"/>
    </row>
    <row r="82" spans="1:22" x14ac:dyDescent="0.25">
      <c r="A82" s="1" t="s">
        <v>250</v>
      </c>
      <c r="B82" s="102">
        <v>615.79785912645798</v>
      </c>
      <c r="C82" s="102">
        <v>568.94648396868592</v>
      </c>
      <c r="D82" s="102">
        <v>763.18106593406594</v>
      </c>
      <c r="E82" s="117" t="s">
        <v>115</v>
      </c>
      <c r="F82" s="117" t="s">
        <v>115</v>
      </c>
      <c r="K82" s="8"/>
      <c r="L82" s="8"/>
      <c r="M82" s="8"/>
      <c r="N82" s="8"/>
      <c r="O82" s="8"/>
      <c r="P82" s="8"/>
      <c r="Q82" s="8"/>
      <c r="R82" s="8"/>
      <c r="S82" s="8"/>
      <c r="T82" s="8"/>
      <c r="U82" s="8"/>
      <c r="V82" s="8"/>
    </row>
    <row r="83" spans="1:22" x14ac:dyDescent="0.25">
      <c r="A83" s="4" t="s">
        <v>191</v>
      </c>
      <c r="B83" s="111">
        <f>(B81/B82)*4</f>
        <v>0.14337396009340334</v>
      </c>
      <c r="C83" s="111">
        <f>(C81/C82)*4</f>
        <v>0.15499999603627687</v>
      </c>
      <c r="D83" s="111">
        <f t="shared" ref="D83" si="7">(D81/D82)*4</f>
        <v>0.182</v>
      </c>
      <c r="E83" s="118" t="s">
        <v>141</v>
      </c>
      <c r="F83" s="118" t="s">
        <v>141</v>
      </c>
      <c r="K83" s="8"/>
      <c r="L83" s="8"/>
      <c r="M83" s="8"/>
      <c r="N83" s="8"/>
      <c r="O83" s="8"/>
      <c r="P83" s="8"/>
      <c r="Q83" s="8"/>
      <c r="R83" s="8"/>
      <c r="S83" s="8"/>
      <c r="T83" s="8"/>
      <c r="U83" s="8"/>
      <c r="V83" s="8"/>
    </row>
    <row r="84" spans="1:22" x14ac:dyDescent="0.25">
      <c r="B84" s="374"/>
      <c r="C84" s="222"/>
      <c r="D84" s="223"/>
      <c r="E84" s="114"/>
      <c r="F84" s="114"/>
      <c r="K84" s="8"/>
      <c r="L84" s="8"/>
      <c r="M84" s="8"/>
      <c r="N84" s="8"/>
      <c r="O84" s="8"/>
      <c r="P84" s="8"/>
      <c r="Q84" s="8"/>
      <c r="R84" s="8"/>
      <c r="S84" s="8"/>
      <c r="T84" s="8"/>
      <c r="U84" s="8"/>
      <c r="V84" s="8"/>
    </row>
    <row r="85" spans="1:22" x14ac:dyDescent="0.25">
      <c r="A85" s="2" t="s">
        <v>195</v>
      </c>
      <c r="B85" s="109"/>
      <c r="C85" s="109"/>
      <c r="D85" s="109"/>
      <c r="E85" s="109"/>
      <c r="F85" s="109"/>
      <c r="K85" s="8"/>
      <c r="L85" s="8"/>
      <c r="M85" s="8"/>
      <c r="N85" s="8"/>
      <c r="O85" s="8"/>
      <c r="P85" s="8"/>
      <c r="Q85" s="8"/>
      <c r="R85" s="8"/>
      <c r="S85" s="8"/>
      <c r="T85" s="8"/>
      <c r="U85" s="8"/>
      <c r="V85" s="8"/>
    </row>
    <row r="86" spans="1:22" x14ac:dyDescent="0.25">
      <c r="B86" s="109"/>
      <c r="C86" s="109"/>
      <c r="D86" s="109"/>
      <c r="E86" s="109"/>
      <c r="F86" s="109"/>
      <c r="K86" s="8"/>
      <c r="L86" s="8"/>
      <c r="M86" s="8"/>
      <c r="N86" s="8"/>
      <c r="O86" s="8"/>
      <c r="P86" s="8"/>
      <c r="Q86" s="8"/>
      <c r="R86" s="8"/>
      <c r="S86" s="8"/>
      <c r="T86" s="8"/>
      <c r="U86" s="8"/>
      <c r="V86" s="8"/>
    </row>
    <row r="87" spans="1:22" x14ac:dyDescent="0.25">
      <c r="A87" s="1" t="s">
        <v>201</v>
      </c>
      <c r="B87" s="102">
        <v>12.21857739</v>
      </c>
      <c r="C87" s="102">
        <v>16.973863590000001</v>
      </c>
      <c r="D87" s="116">
        <v>29.201982300000001</v>
      </c>
      <c r="E87" s="117" t="s">
        <v>115</v>
      </c>
      <c r="F87" s="117" t="s">
        <v>115</v>
      </c>
      <c r="K87" s="8"/>
      <c r="L87" s="8"/>
      <c r="M87" s="8"/>
      <c r="N87" s="8"/>
      <c r="O87" s="8"/>
      <c r="P87" s="8"/>
      <c r="Q87" s="8"/>
      <c r="R87" s="8"/>
      <c r="S87" s="8"/>
      <c r="T87" s="8"/>
      <c r="U87" s="8"/>
      <c r="V87" s="8"/>
    </row>
    <row r="88" spans="1:22" x14ac:dyDescent="0.25">
      <c r="A88" s="1" t="s">
        <v>197</v>
      </c>
      <c r="B88" s="102">
        <v>8785.8199782918527</v>
      </c>
      <c r="C88" s="102">
        <v>9300.7487971550599</v>
      </c>
      <c r="D88" s="102">
        <v>9496.5796097560979</v>
      </c>
      <c r="E88" s="117" t="s">
        <v>115</v>
      </c>
      <c r="F88" s="117" t="s">
        <v>115</v>
      </c>
      <c r="K88" s="8"/>
      <c r="L88" s="8"/>
      <c r="M88" s="8"/>
      <c r="N88" s="8"/>
      <c r="O88" s="8"/>
      <c r="P88" s="8"/>
      <c r="Q88" s="8"/>
      <c r="R88" s="8"/>
      <c r="S88" s="8"/>
      <c r="T88" s="8"/>
      <c r="U88" s="8"/>
      <c r="V88" s="8"/>
    </row>
    <row r="89" spans="1:22" x14ac:dyDescent="0.25">
      <c r="A89" s="4" t="s">
        <v>195</v>
      </c>
      <c r="B89" s="111">
        <f>(B87/B88)*4</f>
        <v>5.5628626219020472E-3</v>
      </c>
      <c r="C89" s="284">
        <f>(C87/C88)*4</f>
        <v>7.2999987249164344E-3</v>
      </c>
      <c r="D89" s="111">
        <f t="shared" ref="D89" si="8">(D87/D88)*4</f>
        <v>1.23E-2</v>
      </c>
      <c r="E89" s="118" t="s">
        <v>141</v>
      </c>
      <c r="F89" s="118" t="s">
        <v>141</v>
      </c>
      <c r="K89" s="8"/>
      <c r="L89" s="8"/>
      <c r="M89" s="8"/>
      <c r="N89" s="8"/>
      <c r="O89" s="8"/>
      <c r="P89" s="8"/>
      <c r="Q89" s="8"/>
      <c r="R89" s="8"/>
      <c r="S89" s="8"/>
      <c r="T89" s="8"/>
      <c r="U89" s="8"/>
      <c r="V89" s="8"/>
    </row>
    <row r="90" spans="1:22" x14ac:dyDescent="0.25">
      <c r="B90" s="374"/>
      <c r="C90" s="79"/>
      <c r="D90" s="221"/>
      <c r="E90" s="114"/>
      <c r="F90" s="114"/>
      <c r="K90" s="8"/>
      <c r="L90" s="8"/>
      <c r="M90" s="8"/>
      <c r="N90" s="8"/>
      <c r="O90" s="8"/>
      <c r="P90" s="8"/>
      <c r="Q90" s="8"/>
      <c r="R90" s="8"/>
      <c r="S90" s="8"/>
      <c r="T90" s="8"/>
      <c r="U90" s="8"/>
      <c r="V90" s="8"/>
    </row>
    <row r="91" spans="1:22" x14ac:dyDescent="0.25">
      <c r="A91" s="2" t="s">
        <v>196</v>
      </c>
      <c r="B91" s="109"/>
      <c r="C91" s="109"/>
      <c r="D91" s="109"/>
      <c r="E91" s="109"/>
      <c r="F91" s="109"/>
    </row>
    <row r="92" spans="1:22" x14ac:dyDescent="0.25">
      <c r="B92" s="109"/>
      <c r="C92" s="109"/>
      <c r="D92" s="109"/>
      <c r="E92" s="109"/>
      <c r="F92" s="109"/>
    </row>
    <row r="93" spans="1:22" x14ac:dyDescent="0.25">
      <c r="A93" t="s">
        <v>89</v>
      </c>
      <c r="B93" s="102">
        <v>2.9334550000000001E-2</v>
      </c>
      <c r="C93" s="102">
        <v>2.91823E-3</v>
      </c>
      <c r="D93" s="102">
        <v>3.7651399999999997E-3</v>
      </c>
      <c r="E93" s="117" t="s">
        <v>115</v>
      </c>
      <c r="F93" s="117" t="s">
        <v>115</v>
      </c>
    </row>
    <row r="94" spans="1:22" x14ac:dyDescent="0.25">
      <c r="A94" t="s">
        <v>198</v>
      </c>
      <c r="B94" s="102">
        <v>6.8500000000000012E-5</v>
      </c>
      <c r="C94" s="102">
        <v>0</v>
      </c>
      <c r="D94" s="102">
        <v>8.9283810000000005E-2</v>
      </c>
      <c r="E94" s="117" t="s">
        <v>115</v>
      </c>
      <c r="F94" s="117" t="s">
        <v>115</v>
      </c>
    </row>
    <row r="95" spans="1:22" x14ac:dyDescent="0.25">
      <c r="A95" s="1" t="s">
        <v>199</v>
      </c>
      <c r="B95" s="102">
        <v>-2.1207415599999999</v>
      </c>
      <c r="C95" s="102">
        <v>-0.46790297999999997</v>
      </c>
      <c r="D95" s="102">
        <v>0.8687942999999998</v>
      </c>
      <c r="E95" s="117" t="s">
        <v>115</v>
      </c>
      <c r="F95" s="117" t="s">
        <v>115</v>
      </c>
    </row>
    <row r="96" spans="1:22" x14ac:dyDescent="0.25">
      <c r="A96" s="1" t="s">
        <v>200</v>
      </c>
      <c r="B96" s="102">
        <v>2700.5518741731521</v>
      </c>
      <c r="C96" s="102">
        <v>4366.0313415109222</v>
      </c>
      <c r="D96" s="102">
        <v>3497.6118181818174</v>
      </c>
      <c r="E96" s="117" t="s">
        <v>115</v>
      </c>
      <c r="F96" s="117" t="s">
        <v>115</v>
      </c>
    </row>
    <row r="97" spans="1:6" x14ac:dyDescent="0.25">
      <c r="A97" s="4" t="s">
        <v>196</v>
      </c>
      <c r="B97" s="111">
        <f>(SUM(B93:B95)/B96)*4</f>
        <v>-3.0976461218917639E-3</v>
      </c>
      <c r="C97" s="284">
        <f>(SUM(C93:C95)/C96)*4</f>
        <v>-4.2600220990542489E-4</v>
      </c>
      <c r="D97" s="111">
        <f t="shared" ref="D97" si="9">(SUM(D93:D95)/D96)*4</f>
        <v>1.1000000000000001E-3</v>
      </c>
      <c r="E97" s="118" t="s">
        <v>141</v>
      </c>
      <c r="F97" s="118" t="s">
        <v>141</v>
      </c>
    </row>
    <row r="98" spans="1:6" x14ac:dyDescent="0.25">
      <c r="B98" s="285"/>
      <c r="C98" s="224"/>
      <c r="D98" s="225"/>
      <c r="E98" s="224"/>
    </row>
    <row r="102" spans="1:6" x14ac:dyDescent="0.25">
      <c r="D102" t="s">
        <v>3</v>
      </c>
    </row>
    <row r="104" spans="1:6" x14ac:dyDescent="0.25">
      <c r="B104" t="s">
        <v>3</v>
      </c>
      <c r="C104" s="192" t="s">
        <v>3</v>
      </c>
    </row>
  </sheetData>
  <pageMargins left="0.7" right="0.7" top="0.75" bottom="0.75" header="0.3" footer="0.3"/>
  <pageSetup paperSize="9" orientation="portrait" r:id="rId1"/>
  <ignoredErrors>
    <ignoredError sqref="C1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1</vt:i4>
      </vt:variant>
    </vt:vector>
  </HeadingPairs>
  <TitlesOfParts>
    <vt:vector size="5" baseType="lpstr">
      <vt:lpstr>P&amp;L_BS</vt:lpstr>
      <vt:lpstr>Cash flow</vt:lpstr>
      <vt:lpstr>Notes</vt:lpstr>
      <vt:lpstr>APM</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Jørgen Wiig</cp:lastModifiedBy>
  <cp:lastPrinted>2021-10-25T09:52:18Z</cp:lastPrinted>
  <dcterms:created xsi:type="dcterms:W3CDTF">2019-10-16T12:44:36Z</dcterms:created>
  <dcterms:modified xsi:type="dcterms:W3CDTF">2021-10-27T13:05:50Z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